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792" tabRatio="852" activeTab="0"/>
  </bookViews>
  <sheets>
    <sheet name="Прил №3 гор бюд." sheetId="1" r:id="rId1"/>
    <sheet name="Приложение №4 все источ" sheetId="2" r:id="rId2"/>
  </sheets>
  <definedNames>
    <definedName name="_xlnm._FilterDatabase" localSheetId="1" hidden="1">'Приложение №4 все источ'!$A$6:$I$288</definedName>
    <definedName name="_xlnm.Print_Titles" localSheetId="1">'Приложение №4 все источ'!$4:$5</definedName>
    <definedName name="_xlnm.Print_Area" localSheetId="0">'Прил №3 гор бюд.'!$A$1:$G$195</definedName>
    <definedName name="_xlnm.Print_Area" localSheetId="1">'Приложение №4 все источ'!$A$1:$G$298</definedName>
  </definedNames>
  <calcPr fullCalcOnLoad="1"/>
</workbook>
</file>

<file path=xl/sharedStrings.xml><?xml version="1.0" encoding="utf-8"?>
<sst xmlns="http://schemas.openxmlformats.org/spreadsheetml/2006/main" count="643" uniqueCount="147">
  <si>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</si>
  <si>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</si>
  <si>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</si>
  <si>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</si>
  <si>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</si>
  <si>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</si>
  <si>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</si>
  <si>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</si>
  <si>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</si>
  <si>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</si>
  <si>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</si>
  <si>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</si>
  <si>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</si>
  <si>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</si>
  <si>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</si>
  <si>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</si>
  <si>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</si>
  <si>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</si>
  <si>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</si>
  <si>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</si>
  <si>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</si>
  <si>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</si>
  <si>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</si>
  <si>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</si>
  <si>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</si>
  <si>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</si>
  <si>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</si>
  <si>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</si>
  <si>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</si>
  <si>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</si>
  <si>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</si>
  <si>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</si>
  <si>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</si>
  <si>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</si>
  <si>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</si>
  <si>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</si>
  <si>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</si>
  <si>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</si>
  <si>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</si>
  <si>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</si>
  <si>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</si>
  <si>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</si>
  <si>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</si>
  <si>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</si>
  <si>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</si>
  <si>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</si>
  <si>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</si>
  <si>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</si>
  <si>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</si>
  <si>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</si>
  <si>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</si>
  <si>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</si>
  <si>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</si>
  <si>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</si>
  <si>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</si>
  <si>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</si>
  <si>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</si>
  <si>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</si>
  <si>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</si>
  <si>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</si>
  <si>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</si>
  <si>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</si>
  <si>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</si>
  <si>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</si>
  <si>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</si>
  <si>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</si>
  <si>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</si>
  <si>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</si>
  <si>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</si>
  <si>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</si>
  <si>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</si>
  <si>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</si>
  <si>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</si>
  <si>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</si>
  <si>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</si>
  <si>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</si>
  <si>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</si>
  <si>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</si>
  <si>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</si>
  <si>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</si>
  <si>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</si>
  <si>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</si>
  <si>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</si>
  <si>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</si>
  <si>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</si>
  <si>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</si>
  <si>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</si>
  <si>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</si>
  <si>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</si>
  <si>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</si>
  <si>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</si>
  <si>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</si>
  <si>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</si>
  <si>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</si>
  <si>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</si>
  <si>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</si>
  <si>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</si>
  <si>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</si>
  <si>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</si>
  <si>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</si>
  <si>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</si>
  <si>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</si>
  <si>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</si>
  <si>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</si>
  <si>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</si>
  <si>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</si>
  <si>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</si>
  <si>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</si>
  <si>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</si>
  <si>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</si>
  <si>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</si>
  <si>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</si>
  <si>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</si>
  <si>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</si>
  <si>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</si>
  <si>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</si>
  <si>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>Мероприятие 1.1.8</t>
  </si>
  <si>
    <t>Мероприятие 1.1.9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</si>
  <si>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(текущий период) :                                                                           
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</si>
  <si>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с ул. Сигнальной);
- ул. Крестьянской (от пересечения с ул. Сибирской до пересечения с          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              ул. Хинганской);
- ул. Хинганской;
- ул. Суворова;
- ул. Славянской;
- ул. Пищевой;
- ул. Совхозной;
- ул. Батарейной (от дома № 2а до пересечения с ул. Черноморской);
- ул. Центральной;
- ул. Пархоменко;
- ул. Школьной;
- пер. Госпитальный;
- ул. Бирофельдской;
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</si>
  <si>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(оплата кредиторской задолженности)</t>
  </si>
  <si>
    <t xml:space="preserve">Устройство дренажных колодцев:                                                                                                      - в районе дома № 4 по ул. Широкой;                                                                                        - в районе дома № 21 по ул. Комсомольской;                                                                                 - по ул. Текстильной  </t>
  </si>
  <si>
    <t xml:space="preserve">Устройство дренажных колодцев:                                                                       - в районе дома № 4 по ул. Широкой;                                                                                - в районе дома № 21 по ул. Комсомольской;                                                                   - по ул. Текстильной   </t>
  </si>
  <si>
    <t xml:space="preserve"> городской бюджет</t>
  </si>
  <si>
    <t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</t>
  </si>
  <si>
    <t xml:space="preserve">Разработка технической документации на ремонт тротуаров и дворовых проездов на территории муниципального образования «Город Биробиджан» Еврейской автономной области,  в том числе: 
- разработка технической документации на ремонт тротуаров и дворовых проездов, прилегающих к автомобильной дороге  ул. Ленина
</t>
  </si>
  <si>
    <t xml:space="preserve"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
</t>
  </si>
  <si>
    <t xml:space="preserve">Разработка технической документации на ремонт тротуаров и дворовых проездов на территории муниципального образования «Город Биробиджан» Еврейской автономной области, в том числе: 
- разработка технической документации на ремонт тротуаров и дворовых проездов, прилегающих к автомобильной дороге  
ул. Ленина
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</si>
  <si>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</si>
  <si>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</si>
  <si>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- ул. Набережной (от дома № 34б до дома № 28а);                                                       - ул. Ветеранской (от пер. Облачный до дома № 18)                     
</t>
  </si>
  <si>
    <t xml:space="preserve">Ремонт транспортных развязок и пешеходных переходов:                                                - в районе дома № 17 по ул. Стяжкина;       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                                         - по ул. Волочаевской и ул. Кавалерийской;                                 
- по ул. Волочаевской и ул. Чапаева  
                                                                                                           </t>
  </si>
  <si>
    <t xml:space="preserve">Ремонт транспортных развязок и пешеходных переходов:                                                           - в районе дома № 17 по ул. Стяжкина;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                                - по ул. Волочаевской и ул. Кавалерийской;                                 
- по ул. Волочаевской и ул. Чапаева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</si>
  <si>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- ул. Фабричной;                            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Исключено постановлением мэрии города от 22.12.2022 № 2751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</si>
  <si>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   - ул. Фабричной;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    Исключено постановлением мэрии города от 22.12.2022 № 2751                                                     </t>
  </si>
  <si>
    <t>Участник 6: МБУ «Управление КС мэрии города»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</si>
  <si>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 ул. Сигнальной);
- ул. Крестьянской (от пересечения с ул. Сибирской до пересечения с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</si>
  <si>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Наименование муниципальной программы,  подпрограммы, основного мероприятия, мероприятия</t>
  </si>
  <si>
    <t xml:space="preserve">ул. Космонавтов;
- ул. Кавказской;
- ул. Фурманова;
- ул. Юбилейной (от пересечения ул. Сунгарийской до дома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                        - ул. Набережной (от дома № 34б до дома № 28а);                                                       - ул. Ветеранской (от пер. Облачный до дома № 18)                     
 </t>
  </si>
  <si>
    <t xml:space="preserve">ул. Ленина;
- ул. 40-лет Победы;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 
</t>
  </si>
  <si>
    <t xml:space="preserve">ул. Кавалерийской;
- ул. Красноармейской (а/б);
- ул. Кубанской;
- ул. 7-го Ноября;
- ул. Заводской;
- ул. Советской;
- пер. Облачный 
</t>
  </si>
  <si>
    <t xml:space="preserve">ул. Кавалерийской;
- ул. Красноармейской (а/б);
- ул. Кубанской;
- ул. 7-го Ноября;
- ул. Заводской;
- ул. Советской;
- пер. Облачный </t>
  </si>
  <si>
    <t xml:space="preserve">ул. Ленина;
- ул. 40-лет Победы;     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   </t>
  </si>
  <si>
    <t>Проведение работ по содержанию автомобильных дорог общего пользования местного значения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</si>
  <si>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</t>
  </si>
  <si>
    <t xml:space="preserve">Монтаж, подключение уличного освещения:                         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                                                                                                                                                               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</si>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</sst>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 indent="7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 horizontal="right" vertical="center" wrapText="1"/>
    </xf>
    <xf numFmtId="17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74" fontId="43" fillId="0" borderId="10" xfId="0" applyNumberFormat="1" applyFont="1" applyFill="1" applyBorder="1" applyAlignment="1">
      <alignment horizontal="center" vertical="top" wrapText="1"/>
    </xf>
    <xf numFmtId="174" fontId="43" fillId="33" borderId="10" xfId="0" applyNumberFormat="1" applyFont="1" applyFill="1" applyBorder="1" applyAlignment="1">
      <alignment horizontal="center" vertical="top" wrapText="1"/>
    </xf>
    <xf numFmtId="174" fontId="43" fillId="0" borderId="0" xfId="0" applyNumberFormat="1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181" fontId="3" fillId="0" borderId="12" xfId="0" applyNumberFormat="1" applyFont="1" applyFill="1" applyBorder="1" applyAlignment="1">
      <alignment horizontal="left" vertical="top" wrapText="1"/>
    </xf>
    <xf numFmtId="181" fontId="3" fillId="0" borderId="14" xfId="0" applyNumberFormat="1" applyFont="1" applyFill="1" applyBorder="1" applyAlignment="1">
      <alignment horizontal="left" vertical="top" wrapText="1"/>
    </xf>
    <xf numFmtId="181" fontId="3" fillId="0" borderId="15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90" zoomScaleSheetLayoutView="90" workbookViewId="0" topLeftCell="A1">
      <selection activeCell="A1" sqref="A1:IV16384"/>
    </sheetView>
  </sheetViews>
  <sheetFormatPr defaultColWidth="9.140625" defaultRowHeight="15"/>
  <cols>
    <col min="1" max="1" width="30.8515625" style="32" customWidth="1"/>
    <col min="2" max="2" width="61.28125" style="32" customWidth="1"/>
    <col min="3" max="3" width="50.7109375" style="32" customWidth="1"/>
    <col min="4" max="7" width="13.28125" style="32" customWidth="1"/>
    <col min="8" max="8" width="10.7109375" style="6" customWidth="1"/>
    <col min="9" max="9" width="15.140625" style="6" customWidth="1"/>
    <col min="10" max="16384" width="9.140625" style="6" customWidth="1"/>
  </cols>
  <sheetData>
    <row r="1" spans="1:9" ht="59.25" customHeight="1">
      <c r="A1" s="3"/>
      <c r="B1" s="4"/>
      <c r="C1" s="3"/>
      <c r="D1" s="44" t="s">
        <v>96</v>
      </c>
      <c r="E1" s="44"/>
      <c r="F1" s="44"/>
      <c r="G1" s="44"/>
      <c r="H1" s="5"/>
      <c r="I1" s="5"/>
    </row>
    <row r="3" spans="1:7" ht="13.5">
      <c r="A3" s="45" t="s">
        <v>40</v>
      </c>
      <c r="B3" s="45"/>
      <c r="C3" s="45"/>
      <c r="D3" s="45"/>
      <c r="E3" s="45"/>
      <c r="F3" s="45"/>
      <c r="G3" s="45"/>
    </row>
    <row r="5" spans="1:7" ht="21" customHeight="1">
      <c r="A5" s="46" t="s">
        <v>0</v>
      </c>
      <c r="B5" s="46" t="s">
        <v>54</v>
      </c>
      <c r="C5" s="46" t="s">
        <v>36</v>
      </c>
      <c r="D5" s="46" t="s">
        <v>37</v>
      </c>
      <c r="E5" s="46"/>
      <c r="F5" s="46"/>
      <c r="G5" s="46"/>
    </row>
    <row r="6" spans="1:7" ht="35.25" customHeight="1">
      <c r="A6" s="46"/>
      <c r="B6" s="46"/>
      <c r="C6" s="46"/>
      <c r="D6" s="7" t="s">
        <v>1</v>
      </c>
      <c r="E6" s="7" t="s">
        <v>61</v>
      </c>
      <c r="F6" s="7" t="s">
        <v>62</v>
      </c>
      <c r="G6" s="7" t="s">
        <v>63</v>
      </c>
    </row>
    <row r="7" spans="1:7" s="25" customFormat="1" ht="13.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7.25" customHeight="1">
      <c r="A8" s="36" t="s">
        <v>2</v>
      </c>
      <c r="B8" s="36" t="s">
        <v>81</v>
      </c>
      <c r="C8" s="26" t="s">
        <v>55</v>
      </c>
      <c r="D8" s="13">
        <f aca="true" t="shared" si="0" ref="D8:D31">SUM(E8:G8)</f>
        <v>194003.9</v>
      </c>
      <c r="E8" s="13">
        <f aca="true" t="shared" si="1" ref="E8:G9">E18+E93+E149</f>
        <v>52943.2</v>
      </c>
      <c r="F8" s="13">
        <f t="shared" si="1"/>
        <v>69303.7</v>
      </c>
      <c r="G8" s="13">
        <f t="shared" si="1"/>
        <v>71757</v>
      </c>
    </row>
    <row r="9" spans="1:7" ht="17.25" customHeight="1">
      <c r="A9" s="37"/>
      <c r="B9" s="37"/>
      <c r="C9" s="26" t="s">
        <v>110</v>
      </c>
      <c r="D9" s="13">
        <f t="shared" si="0"/>
        <v>194003.9</v>
      </c>
      <c r="E9" s="13">
        <f t="shared" si="1"/>
        <v>52943.2</v>
      </c>
      <c r="F9" s="13">
        <f t="shared" si="1"/>
        <v>69303.7</v>
      </c>
      <c r="G9" s="13">
        <f t="shared" si="1"/>
        <v>71757</v>
      </c>
    </row>
    <row r="10" spans="1:7" ht="17.25" customHeight="1">
      <c r="A10" s="37"/>
      <c r="B10" s="37"/>
      <c r="C10" s="26" t="s">
        <v>42</v>
      </c>
      <c r="D10" s="13">
        <f t="shared" si="0"/>
        <v>31.2</v>
      </c>
      <c r="E10" s="13">
        <f>E20</f>
        <v>31.2</v>
      </c>
      <c r="F10" s="13">
        <f>F20</f>
        <v>0</v>
      </c>
      <c r="G10" s="13">
        <f>G20</f>
        <v>0</v>
      </c>
    </row>
    <row r="11" spans="1:7" ht="27" customHeight="1">
      <c r="A11" s="37"/>
      <c r="B11" s="37"/>
      <c r="C11" s="11" t="s">
        <v>47</v>
      </c>
      <c r="D11" s="13">
        <f t="shared" si="0"/>
        <v>189065.9</v>
      </c>
      <c r="E11" s="13">
        <f>E21+E96+E152</f>
        <v>51368.399999999994</v>
      </c>
      <c r="F11" s="13">
        <f>F21+F96+F152</f>
        <v>67087.5</v>
      </c>
      <c r="G11" s="13">
        <f>G21+G96+G152</f>
        <v>70610</v>
      </c>
    </row>
    <row r="12" spans="1:7" ht="17.25" customHeight="1" hidden="1">
      <c r="A12" s="37"/>
      <c r="B12" s="37"/>
      <c r="C12" s="26" t="s">
        <v>75</v>
      </c>
      <c r="D12" s="13">
        <f t="shared" si="0"/>
        <v>0</v>
      </c>
      <c r="E12" s="13">
        <v>0</v>
      </c>
      <c r="F12" s="13">
        <v>0</v>
      </c>
      <c r="G12" s="13">
        <v>0</v>
      </c>
    </row>
    <row r="13" spans="1:7" ht="17.25" customHeight="1">
      <c r="A13" s="37"/>
      <c r="B13" s="37"/>
      <c r="C13" s="26" t="s">
        <v>90</v>
      </c>
      <c r="D13" s="13">
        <f t="shared" si="0"/>
        <v>532</v>
      </c>
      <c r="E13" s="13">
        <f>E97+E153</f>
        <v>152</v>
      </c>
      <c r="F13" s="13">
        <f>F97+F153</f>
        <v>190</v>
      </c>
      <c r="G13" s="13">
        <f>G97+G153</f>
        <v>190</v>
      </c>
    </row>
    <row r="14" spans="1:7" ht="17.25" customHeight="1">
      <c r="A14" s="37"/>
      <c r="B14" s="37"/>
      <c r="C14" s="26" t="s">
        <v>91</v>
      </c>
      <c r="D14" s="13">
        <f t="shared" si="0"/>
        <v>0</v>
      </c>
      <c r="E14" s="13">
        <v>0</v>
      </c>
      <c r="F14" s="13">
        <v>0</v>
      </c>
      <c r="G14" s="13">
        <v>0</v>
      </c>
    </row>
    <row r="15" spans="1:7" ht="17.25" customHeight="1">
      <c r="A15" s="37"/>
      <c r="B15" s="37"/>
      <c r="C15" s="26" t="s">
        <v>92</v>
      </c>
      <c r="D15" s="13">
        <f t="shared" si="0"/>
        <v>0</v>
      </c>
      <c r="E15" s="13">
        <v>0</v>
      </c>
      <c r="F15" s="13">
        <v>0</v>
      </c>
      <c r="G15" s="13">
        <v>0</v>
      </c>
    </row>
    <row r="16" spans="1:7" ht="17.25" customHeight="1">
      <c r="A16" s="37"/>
      <c r="B16" s="37"/>
      <c r="C16" s="26" t="s">
        <v>102</v>
      </c>
      <c r="D16" s="13">
        <f t="shared" si="0"/>
        <v>1422.8</v>
      </c>
      <c r="E16" s="13">
        <f aca="true" t="shared" si="2" ref="E16:G17">E23</f>
        <v>1422.8</v>
      </c>
      <c r="F16" s="13">
        <f t="shared" si="2"/>
        <v>0</v>
      </c>
      <c r="G16" s="13">
        <f t="shared" si="2"/>
        <v>0</v>
      </c>
    </row>
    <row r="17" spans="1:7" ht="17.25" customHeight="1">
      <c r="A17" s="38"/>
      <c r="B17" s="38"/>
      <c r="C17" s="26" t="s">
        <v>135</v>
      </c>
      <c r="D17" s="13">
        <f t="shared" si="0"/>
        <v>2983.2</v>
      </c>
      <c r="E17" s="13">
        <f t="shared" si="2"/>
        <v>0</v>
      </c>
      <c r="F17" s="13">
        <f t="shared" si="2"/>
        <v>2026.2</v>
      </c>
      <c r="G17" s="13">
        <f t="shared" si="2"/>
        <v>957</v>
      </c>
    </row>
    <row r="18" spans="1:7" ht="17.25" customHeight="1">
      <c r="A18" s="36" t="s">
        <v>43</v>
      </c>
      <c r="B18" s="36" t="s">
        <v>82</v>
      </c>
      <c r="C18" s="26" t="s">
        <v>55</v>
      </c>
      <c r="D18" s="13">
        <f t="shared" si="0"/>
        <v>46631.7</v>
      </c>
      <c r="E18" s="13">
        <f>E19</f>
        <v>14521</v>
      </c>
      <c r="F18" s="13">
        <f>F19</f>
        <v>15153.7</v>
      </c>
      <c r="G18" s="13">
        <f>G19</f>
        <v>16957</v>
      </c>
    </row>
    <row r="19" spans="1:7" ht="13.5">
      <c r="A19" s="37"/>
      <c r="B19" s="37"/>
      <c r="C19" s="26" t="s">
        <v>110</v>
      </c>
      <c r="D19" s="13">
        <f t="shared" si="0"/>
        <v>46631.7</v>
      </c>
      <c r="E19" s="13">
        <f>(E21+E23+E24)</f>
        <v>14521</v>
      </c>
      <c r="F19" s="13">
        <f>(F21+F23+F24)</f>
        <v>15153.7</v>
      </c>
      <c r="G19" s="13">
        <f>(G21+G23+G24)</f>
        <v>16957</v>
      </c>
    </row>
    <row r="20" spans="1:7" ht="18" customHeight="1">
      <c r="A20" s="37"/>
      <c r="B20" s="37"/>
      <c r="C20" s="26" t="s">
        <v>42</v>
      </c>
      <c r="D20" s="13">
        <f t="shared" si="0"/>
        <v>31.2</v>
      </c>
      <c r="E20" s="13">
        <f>E27</f>
        <v>31.2</v>
      </c>
      <c r="F20" s="13">
        <f>F27</f>
        <v>0</v>
      </c>
      <c r="G20" s="13">
        <f>G27</f>
        <v>0</v>
      </c>
    </row>
    <row r="21" spans="1:7" ht="15.75" customHeight="1">
      <c r="A21" s="37"/>
      <c r="B21" s="37"/>
      <c r="C21" s="11" t="s">
        <v>48</v>
      </c>
      <c r="D21" s="13">
        <f t="shared" si="0"/>
        <v>42225.7</v>
      </c>
      <c r="E21" s="13">
        <f>E28+E85</f>
        <v>13098.2</v>
      </c>
      <c r="F21" s="13">
        <f>F28+F85</f>
        <v>13127.5</v>
      </c>
      <c r="G21" s="13">
        <f>G28+G85</f>
        <v>16000</v>
      </c>
    </row>
    <row r="22" spans="1:7" ht="17.25" customHeight="1">
      <c r="A22" s="37"/>
      <c r="B22" s="37"/>
      <c r="C22" s="26" t="s">
        <v>92</v>
      </c>
      <c r="D22" s="13">
        <f t="shared" si="0"/>
        <v>0</v>
      </c>
      <c r="E22" s="13">
        <v>0</v>
      </c>
      <c r="F22" s="13">
        <v>0</v>
      </c>
      <c r="G22" s="13">
        <v>0</v>
      </c>
    </row>
    <row r="23" spans="1:7" ht="17.25" customHeight="1">
      <c r="A23" s="37"/>
      <c r="B23" s="37"/>
      <c r="C23" s="26" t="s">
        <v>102</v>
      </c>
      <c r="D23" s="13">
        <f t="shared" si="0"/>
        <v>1422.8</v>
      </c>
      <c r="E23" s="13">
        <f aca="true" t="shared" si="3" ref="E23:G24">E30</f>
        <v>1422.8</v>
      </c>
      <c r="F23" s="13">
        <f t="shared" si="3"/>
        <v>0</v>
      </c>
      <c r="G23" s="13">
        <f t="shared" si="3"/>
        <v>0</v>
      </c>
    </row>
    <row r="24" spans="1:7" ht="17.25" customHeight="1">
      <c r="A24" s="38"/>
      <c r="B24" s="38"/>
      <c r="C24" s="26" t="s">
        <v>135</v>
      </c>
      <c r="D24" s="13">
        <f t="shared" si="0"/>
        <v>2983.2</v>
      </c>
      <c r="E24" s="13">
        <f t="shared" si="3"/>
        <v>0</v>
      </c>
      <c r="F24" s="13">
        <f t="shared" si="3"/>
        <v>2026.2</v>
      </c>
      <c r="G24" s="13">
        <f t="shared" si="3"/>
        <v>957</v>
      </c>
    </row>
    <row r="25" spans="1:7" ht="17.25" customHeight="1">
      <c r="A25" s="36" t="s">
        <v>3</v>
      </c>
      <c r="B25" s="36" t="s">
        <v>80</v>
      </c>
      <c r="C25" s="12" t="s">
        <v>55</v>
      </c>
      <c r="D25" s="13">
        <f t="shared" si="0"/>
        <v>35159.7</v>
      </c>
      <c r="E25" s="13">
        <f>E26</f>
        <v>11049</v>
      </c>
      <c r="F25" s="13">
        <f>F26</f>
        <v>11153.7</v>
      </c>
      <c r="G25" s="13">
        <f>G26</f>
        <v>12957</v>
      </c>
    </row>
    <row r="26" spans="1:7" ht="17.25" customHeight="1">
      <c r="A26" s="37"/>
      <c r="B26" s="37"/>
      <c r="C26" s="12" t="s">
        <v>110</v>
      </c>
      <c r="D26" s="13">
        <f t="shared" si="0"/>
        <v>35159.7</v>
      </c>
      <c r="E26" s="13">
        <f>(E28+E30+E31)</f>
        <v>11049</v>
      </c>
      <c r="F26" s="13">
        <f>(F28+F30+F31)</f>
        <v>11153.7</v>
      </c>
      <c r="G26" s="13">
        <f>(G28+G30+G31)</f>
        <v>12957</v>
      </c>
    </row>
    <row r="27" spans="1:7" ht="17.25" customHeight="1">
      <c r="A27" s="37"/>
      <c r="B27" s="37"/>
      <c r="C27" s="12" t="s">
        <v>42</v>
      </c>
      <c r="D27" s="13">
        <f t="shared" si="0"/>
        <v>31.2</v>
      </c>
      <c r="E27" s="13">
        <f>E57</f>
        <v>31.2</v>
      </c>
      <c r="F27" s="13">
        <f>F71</f>
        <v>0</v>
      </c>
      <c r="G27" s="13">
        <f>G71</f>
        <v>0</v>
      </c>
    </row>
    <row r="28" spans="1:7" ht="17.25" customHeight="1">
      <c r="A28" s="37"/>
      <c r="B28" s="37"/>
      <c r="C28" s="12" t="s">
        <v>49</v>
      </c>
      <c r="D28" s="13">
        <f t="shared" si="0"/>
        <v>30753.7</v>
      </c>
      <c r="E28" s="13">
        <f>E33+E37+E40+E71</f>
        <v>9626.2</v>
      </c>
      <c r="F28" s="13">
        <f>F33+F37+F40</f>
        <v>9127.5</v>
      </c>
      <c r="G28" s="13">
        <f>G33+G37</f>
        <v>12000</v>
      </c>
    </row>
    <row r="29" spans="1:7" ht="17.25" customHeight="1">
      <c r="A29" s="37"/>
      <c r="B29" s="37"/>
      <c r="C29" s="12" t="s">
        <v>92</v>
      </c>
      <c r="D29" s="13">
        <f t="shared" si="0"/>
        <v>0</v>
      </c>
      <c r="E29" s="13">
        <v>0</v>
      </c>
      <c r="F29" s="13">
        <v>0</v>
      </c>
      <c r="G29" s="13">
        <v>0</v>
      </c>
    </row>
    <row r="30" spans="1:7" ht="17.25" customHeight="1">
      <c r="A30" s="37"/>
      <c r="B30" s="37"/>
      <c r="C30" s="12" t="s">
        <v>102</v>
      </c>
      <c r="D30" s="13">
        <f t="shared" si="0"/>
        <v>1422.8</v>
      </c>
      <c r="E30" s="13">
        <f>E42+E66+E69</f>
        <v>1422.8</v>
      </c>
      <c r="F30" s="13">
        <f>F42</f>
        <v>0</v>
      </c>
      <c r="G30" s="13">
        <f>G42</f>
        <v>0</v>
      </c>
    </row>
    <row r="31" spans="1:7" ht="17.25" customHeight="1">
      <c r="A31" s="38"/>
      <c r="B31" s="38"/>
      <c r="C31" s="12" t="s">
        <v>135</v>
      </c>
      <c r="D31" s="13">
        <f t="shared" si="0"/>
        <v>2983.2</v>
      </c>
      <c r="E31" s="13">
        <f>E48</f>
        <v>0</v>
      </c>
      <c r="F31" s="13">
        <f>F48</f>
        <v>2026.2</v>
      </c>
      <c r="G31" s="13">
        <f>G48</f>
        <v>957</v>
      </c>
    </row>
    <row r="32" spans="1:7" ht="30" customHeight="1">
      <c r="A32" s="39" t="s">
        <v>19</v>
      </c>
      <c r="B32" s="39" t="s">
        <v>98</v>
      </c>
      <c r="C32" s="12" t="s">
        <v>55</v>
      </c>
      <c r="D32" s="13">
        <f>E32+F32+G32</f>
        <v>26944.2</v>
      </c>
      <c r="E32" s="13">
        <f>E33+E34</f>
        <v>9546</v>
      </c>
      <c r="F32" s="13">
        <f>F33+F34</f>
        <v>7202.2</v>
      </c>
      <c r="G32" s="13">
        <f>G33+G34</f>
        <v>10196</v>
      </c>
    </row>
    <row r="33" spans="1:7" ht="33.75" customHeight="1">
      <c r="A33" s="39"/>
      <c r="B33" s="39"/>
      <c r="C33" s="12" t="s">
        <v>49</v>
      </c>
      <c r="D33" s="13">
        <f>E33+F33+G33</f>
        <v>26944.2</v>
      </c>
      <c r="E33" s="13">
        <f>10000-1757+303+1000</f>
        <v>9546</v>
      </c>
      <c r="F33" s="13">
        <f>10000-1622.3-181.7+15.4-1009.2</f>
        <v>7202.2</v>
      </c>
      <c r="G33" s="13">
        <f>10000-1867.8+2063.8</f>
        <v>10196</v>
      </c>
    </row>
    <row r="34" spans="1:7" ht="32.25" customHeight="1">
      <c r="A34" s="39"/>
      <c r="B34" s="39"/>
      <c r="C34" s="12" t="s">
        <v>92</v>
      </c>
      <c r="D34" s="13">
        <f>SUM(E34:G34)</f>
        <v>0</v>
      </c>
      <c r="E34" s="13">
        <v>0</v>
      </c>
      <c r="F34" s="13">
        <v>0</v>
      </c>
      <c r="G34" s="13">
        <v>0</v>
      </c>
    </row>
    <row r="35" spans="1:7" ht="15" customHeight="1">
      <c r="A35" s="21">
        <v>1</v>
      </c>
      <c r="B35" s="21">
        <v>2</v>
      </c>
      <c r="C35" s="21">
        <v>3</v>
      </c>
      <c r="D35" s="27">
        <v>4</v>
      </c>
      <c r="E35" s="27">
        <v>5</v>
      </c>
      <c r="F35" s="27">
        <v>6</v>
      </c>
      <c r="G35" s="27">
        <v>7</v>
      </c>
    </row>
    <row r="36" spans="1:7" s="28" customFormat="1" ht="31.5" customHeight="1">
      <c r="A36" s="39" t="s">
        <v>20</v>
      </c>
      <c r="B36" s="39" t="s">
        <v>99</v>
      </c>
      <c r="C36" s="12" t="s">
        <v>55</v>
      </c>
      <c r="D36" s="13">
        <f>E36+F36+G36</f>
        <v>3657</v>
      </c>
      <c r="E36" s="13">
        <f>E37+E38</f>
        <v>49</v>
      </c>
      <c r="F36" s="13">
        <f>F37+F38</f>
        <v>1804</v>
      </c>
      <c r="G36" s="13">
        <f>G37+G38</f>
        <v>1804</v>
      </c>
    </row>
    <row r="37" spans="1:7" ht="21.75" customHeight="1">
      <c r="A37" s="39"/>
      <c r="B37" s="39"/>
      <c r="C37" s="12" t="s">
        <v>49</v>
      </c>
      <c r="D37" s="13">
        <f>E37+F37+G37</f>
        <v>3657</v>
      </c>
      <c r="E37" s="13">
        <f>1804-1000-755</f>
        <v>49</v>
      </c>
      <c r="F37" s="13">
        <v>1804</v>
      </c>
      <c r="G37" s="13">
        <f>1804</f>
        <v>1804</v>
      </c>
    </row>
    <row r="38" spans="1:7" ht="20.25" customHeight="1">
      <c r="A38" s="39"/>
      <c r="B38" s="39"/>
      <c r="C38" s="12" t="s">
        <v>92</v>
      </c>
      <c r="D38" s="13">
        <f>SUM(E38:G38)</f>
        <v>0</v>
      </c>
      <c r="E38" s="13">
        <v>0</v>
      </c>
      <c r="F38" s="13">
        <v>0</v>
      </c>
      <c r="G38" s="13">
        <v>0</v>
      </c>
    </row>
    <row r="39" spans="1:7" ht="18" customHeight="1">
      <c r="A39" s="39" t="s">
        <v>100</v>
      </c>
      <c r="B39" s="36" t="s">
        <v>115</v>
      </c>
      <c r="C39" s="12" t="s">
        <v>55</v>
      </c>
      <c r="D39" s="13">
        <f>E39+F39+G39</f>
        <v>4472.5</v>
      </c>
      <c r="E39" s="13">
        <f>E41+E42+E40+E43</f>
        <v>1368</v>
      </c>
      <c r="F39" s="13">
        <f>F41+F42+F40+F43</f>
        <v>2147.5</v>
      </c>
      <c r="G39" s="13">
        <f>G41+G42+G40+G43</f>
        <v>957</v>
      </c>
    </row>
    <row r="40" spans="1:7" ht="15" customHeight="1">
      <c r="A40" s="39"/>
      <c r="B40" s="37"/>
      <c r="C40" s="12" t="s">
        <v>49</v>
      </c>
      <c r="D40" s="13">
        <f>E40+F40+G40</f>
        <v>152.5</v>
      </c>
      <c r="E40" s="13">
        <f>0+31.2</f>
        <v>31.2</v>
      </c>
      <c r="F40" s="13">
        <f>F45</f>
        <v>121.3</v>
      </c>
      <c r="G40" s="13">
        <v>0</v>
      </c>
    </row>
    <row r="41" spans="1:7" ht="16.5" customHeight="1">
      <c r="A41" s="39"/>
      <c r="B41" s="37"/>
      <c r="C41" s="12" t="s">
        <v>92</v>
      </c>
      <c r="D41" s="13">
        <f>E41+F41+G41</f>
        <v>0</v>
      </c>
      <c r="E41" s="13">
        <v>0</v>
      </c>
      <c r="F41" s="13">
        <v>0</v>
      </c>
      <c r="G41" s="13">
        <v>0</v>
      </c>
    </row>
    <row r="42" spans="1:7" ht="15" customHeight="1">
      <c r="A42" s="39"/>
      <c r="B42" s="37"/>
      <c r="C42" s="11" t="s">
        <v>102</v>
      </c>
      <c r="D42" s="13">
        <f>SUM(E42:G42)</f>
        <v>1336.8</v>
      </c>
      <c r="E42" s="13">
        <f>306.1+1450.9-80-6-303-31.2</f>
        <v>1336.8</v>
      </c>
      <c r="F42" s="13">
        <f>F47</f>
        <v>0</v>
      </c>
      <c r="G42" s="13">
        <f>G47</f>
        <v>0</v>
      </c>
    </row>
    <row r="43" spans="1:7" ht="15" customHeight="1">
      <c r="A43" s="39"/>
      <c r="B43" s="38"/>
      <c r="C43" s="11" t="s">
        <v>135</v>
      </c>
      <c r="D43" s="13">
        <f>SUM(E43:G43)</f>
        <v>2983.2</v>
      </c>
      <c r="E43" s="13">
        <f>E48</f>
        <v>0</v>
      </c>
      <c r="F43" s="13">
        <f>F48</f>
        <v>2026.2</v>
      </c>
      <c r="G43" s="13">
        <f>G48</f>
        <v>957</v>
      </c>
    </row>
    <row r="44" spans="1:7" ht="18.75" customHeight="1">
      <c r="A44" s="39"/>
      <c r="B44" s="36" t="s">
        <v>118</v>
      </c>
      <c r="C44" s="12" t="s">
        <v>55</v>
      </c>
      <c r="D44" s="13">
        <f>E44+F44+G44</f>
        <v>4441.3</v>
      </c>
      <c r="E44" s="13">
        <f>E46+E47+E48</f>
        <v>1336.8</v>
      </c>
      <c r="F44" s="13">
        <f>F46+F47+F48+F45</f>
        <v>2147.5</v>
      </c>
      <c r="G44" s="13">
        <f>G46+G47+G48</f>
        <v>957</v>
      </c>
    </row>
    <row r="45" spans="1:7" ht="18" customHeight="1">
      <c r="A45" s="39"/>
      <c r="B45" s="37"/>
      <c r="C45" s="12" t="s">
        <v>49</v>
      </c>
      <c r="D45" s="13">
        <f>E45+F45+G45</f>
        <v>121.3</v>
      </c>
      <c r="E45" s="13">
        <v>0</v>
      </c>
      <c r="F45" s="13">
        <f>F61</f>
        <v>121.3</v>
      </c>
      <c r="G45" s="13">
        <v>0</v>
      </c>
    </row>
    <row r="46" spans="1:7" ht="19.5" customHeight="1">
      <c r="A46" s="39"/>
      <c r="B46" s="37"/>
      <c r="C46" s="12" t="s">
        <v>92</v>
      </c>
      <c r="D46" s="13">
        <f>E46+F46+G46</f>
        <v>0</v>
      </c>
      <c r="E46" s="13">
        <v>0</v>
      </c>
      <c r="F46" s="13">
        <v>0</v>
      </c>
      <c r="G46" s="13">
        <v>0</v>
      </c>
    </row>
    <row r="47" spans="1:7" ht="18" customHeight="1">
      <c r="A47" s="39"/>
      <c r="B47" s="37"/>
      <c r="C47" s="11" t="s">
        <v>102</v>
      </c>
      <c r="D47" s="13">
        <f>SUM(E47:G47)</f>
        <v>1336.8</v>
      </c>
      <c r="E47" s="13">
        <f>306.1+1450.9-80-6-303-31.2</f>
        <v>1336.8</v>
      </c>
      <c r="F47" s="13">
        <f>0</f>
        <v>0</v>
      </c>
      <c r="G47" s="13">
        <f>0</f>
        <v>0</v>
      </c>
    </row>
    <row r="48" spans="1:7" ht="18" customHeight="1">
      <c r="A48" s="39"/>
      <c r="B48" s="38"/>
      <c r="C48" s="11" t="s">
        <v>135</v>
      </c>
      <c r="D48" s="13">
        <f>E48+F48+G48</f>
        <v>2983.2</v>
      </c>
      <c r="E48" s="13">
        <v>0</v>
      </c>
      <c r="F48" s="13">
        <f>0+6.1+1010.9+121.3-121.3+1009.2</f>
        <v>2026.2</v>
      </c>
      <c r="G48" s="13">
        <f>0+7+950</f>
        <v>957</v>
      </c>
    </row>
    <row r="49" spans="1:7" ht="315" customHeight="1">
      <c r="A49" s="39"/>
      <c r="B49" s="22" t="s">
        <v>119</v>
      </c>
      <c r="C49" s="11" t="s">
        <v>92</v>
      </c>
      <c r="D49" s="13">
        <v>0</v>
      </c>
      <c r="E49" s="13">
        <v>0</v>
      </c>
      <c r="F49" s="13">
        <v>0</v>
      </c>
      <c r="G49" s="13">
        <v>0</v>
      </c>
    </row>
    <row r="50" spans="1:7" ht="319.5" customHeight="1">
      <c r="A50" s="12"/>
      <c r="B50" s="22" t="s">
        <v>130</v>
      </c>
      <c r="C50" s="11" t="s">
        <v>102</v>
      </c>
      <c r="D50" s="13">
        <f>E50+F50+G50</f>
        <v>1336.8</v>
      </c>
      <c r="E50" s="13">
        <f>E47</f>
        <v>1336.8</v>
      </c>
      <c r="F50" s="13">
        <v>0</v>
      </c>
      <c r="G50" s="13">
        <v>0</v>
      </c>
    </row>
    <row r="51" spans="1:7" ht="51.75" customHeight="1">
      <c r="A51" s="36"/>
      <c r="B51" s="40" t="s">
        <v>139</v>
      </c>
      <c r="C51" s="11" t="s">
        <v>49</v>
      </c>
      <c r="D51" s="13">
        <f>E51+F51+G51</f>
        <v>0</v>
      </c>
      <c r="E51" s="13">
        <v>0</v>
      </c>
      <c r="F51" s="13">
        <v>0</v>
      </c>
      <c r="G51" s="13">
        <v>0</v>
      </c>
    </row>
    <row r="52" spans="1:7" ht="51.75" customHeight="1">
      <c r="A52" s="37"/>
      <c r="B52" s="41"/>
      <c r="C52" s="11" t="s">
        <v>92</v>
      </c>
      <c r="D52" s="13">
        <v>0</v>
      </c>
      <c r="E52" s="13">
        <v>0</v>
      </c>
      <c r="F52" s="13">
        <v>0</v>
      </c>
      <c r="G52" s="13">
        <v>0</v>
      </c>
    </row>
    <row r="53" spans="1:7" ht="48" customHeight="1">
      <c r="A53" s="38"/>
      <c r="B53" s="42"/>
      <c r="C53" s="11" t="s">
        <v>135</v>
      </c>
      <c r="D53" s="13">
        <f>E53+F53+G53</f>
        <v>2026.2</v>
      </c>
      <c r="E53" s="13">
        <v>0</v>
      </c>
      <c r="F53" s="13">
        <f>F48</f>
        <v>2026.2</v>
      </c>
      <c r="G53" s="13">
        <v>0</v>
      </c>
    </row>
    <row r="54" spans="1:7" ht="51" customHeight="1">
      <c r="A54" s="36"/>
      <c r="B54" s="58" t="s">
        <v>140</v>
      </c>
      <c r="C54" s="11" t="s">
        <v>92</v>
      </c>
      <c r="D54" s="13">
        <v>0</v>
      </c>
      <c r="E54" s="13">
        <v>0</v>
      </c>
      <c r="F54" s="13">
        <v>0</v>
      </c>
      <c r="G54" s="13">
        <v>0</v>
      </c>
    </row>
    <row r="55" spans="1:7" ht="51.75" customHeight="1">
      <c r="A55" s="37"/>
      <c r="B55" s="58"/>
      <c r="C55" s="11" t="s">
        <v>135</v>
      </c>
      <c r="D55" s="13">
        <f>E55+F55+G55</f>
        <v>957</v>
      </c>
      <c r="E55" s="13">
        <v>0</v>
      </c>
      <c r="F55" s="13">
        <v>0</v>
      </c>
      <c r="G55" s="13">
        <f>G48</f>
        <v>957</v>
      </c>
    </row>
    <row r="56" spans="1:7" ht="18" customHeight="1">
      <c r="A56" s="37"/>
      <c r="B56" s="40" t="s">
        <v>120</v>
      </c>
      <c r="C56" s="12" t="s">
        <v>55</v>
      </c>
      <c r="D56" s="13">
        <f>E56+F56+G56</f>
        <v>31.2</v>
      </c>
      <c r="E56" s="13">
        <f>E58+E59+E57</f>
        <v>31.2</v>
      </c>
      <c r="F56" s="13">
        <f>F58+F59</f>
        <v>0</v>
      </c>
      <c r="G56" s="13">
        <f>G58+G59</f>
        <v>0</v>
      </c>
    </row>
    <row r="57" spans="1:7" ht="18" customHeight="1">
      <c r="A57" s="37"/>
      <c r="B57" s="41"/>
      <c r="C57" s="12" t="s">
        <v>49</v>
      </c>
      <c r="D57" s="13">
        <f>E57+F57+G57</f>
        <v>31.2</v>
      </c>
      <c r="E57" s="13">
        <f>0+31.2</f>
        <v>31.2</v>
      </c>
      <c r="F57" s="13">
        <v>0</v>
      </c>
      <c r="G57" s="13">
        <v>0</v>
      </c>
    </row>
    <row r="58" spans="1:7" ht="18" customHeight="1">
      <c r="A58" s="37"/>
      <c r="B58" s="41"/>
      <c r="C58" s="12" t="s">
        <v>92</v>
      </c>
      <c r="D58" s="13">
        <f>E58+F58+G58</f>
        <v>0</v>
      </c>
      <c r="E58" s="13">
        <v>0</v>
      </c>
      <c r="F58" s="13">
        <v>0</v>
      </c>
      <c r="G58" s="13">
        <v>0</v>
      </c>
    </row>
    <row r="59" spans="1:7" ht="18" customHeight="1">
      <c r="A59" s="37"/>
      <c r="B59" s="42"/>
      <c r="C59" s="12" t="s">
        <v>102</v>
      </c>
      <c r="D59" s="13">
        <f>SUM(E59:G59)</f>
        <v>0</v>
      </c>
      <c r="E59" s="13">
        <f>0</f>
        <v>0</v>
      </c>
      <c r="F59" s="13">
        <v>0</v>
      </c>
      <c r="G59" s="13">
        <v>0</v>
      </c>
    </row>
    <row r="60" spans="1:7" ht="18" customHeight="1">
      <c r="A60" s="37"/>
      <c r="B60" s="40" t="s">
        <v>143</v>
      </c>
      <c r="C60" s="12" t="s">
        <v>55</v>
      </c>
      <c r="D60" s="13">
        <f>E60+F60+G60</f>
        <v>121.3</v>
      </c>
      <c r="E60" s="13">
        <f>E62+E61</f>
        <v>0</v>
      </c>
      <c r="F60" s="13">
        <f>F62+F61</f>
        <v>121.3</v>
      </c>
      <c r="G60" s="13">
        <f>G62+G61</f>
        <v>0</v>
      </c>
    </row>
    <row r="61" spans="1:7" ht="18" customHeight="1">
      <c r="A61" s="37"/>
      <c r="B61" s="41"/>
      <c r="C61" s="12" t="s">
        <v>49</v>
      </c>
      <c r="D61" s="13">
        <f>E61+F61+G61</f>
        <v>121.3</v>
      </c>
      <c r="E61" s="13">
        <v>0</v>
      </c>
      <c r="F61" s="13">
        <f>0+121.3</f>
        <v>121.3</v>
      </c>
      <c r="G61" s="13">
        <v>0</v>
      </c>
    </row>
    <row r="62" spans="1:7" ht="18" customHeight="1">
      <c r="A62" s="37"/>
      <c r="B62" s="41"/>
      <c r="C62" s="12" t="s">
        <v>92</v>
      </c>
      <c r="D62" s="13">
        <f>E62+F62+G62</f>
        <v>0</v>
      </c>
      <c r="E62" s="13">
        <v>0</v>
      </c>
      <c r="F62" s="13">
        <v>0</v>
      </c>
      <c r="G62" s="13">
        <v>0</v>
      </c>
    </row>
    <row r="63" spans="1:7" ht="21" customHeight="1">
      <c r="A63" s="11" t="s">
        <v>101</v>
      </c>
      <c r="B63" s="11" t="s">
        <v>112</v>
      </c>
      <c r="C63" s="12"/>
      <c r="D63" s="13"/>
      <c r="E63" s="13"/>
      <c r="F63" s="13"/>
      <c r="G63" s="13"/>
    </row>
    <row r="64" spans="1:7" ht="18" customHeight="1">
      <c r="A64" s="36" t="s">
        <v>104</v>
      </c>
      <c r="B64" s="36" t="s">
        <v>107</v>
      </c>
      <c r="C64" s="12" t="s">
        <v>55</v>
      </c>
      <c r="D64" s="13">
        <f>E64+F64+G64</f>
        <v>80</v>
      </c>
      <c r="E64" s="13">
        <f>E65+E66</f>
        <v>80</v>
      </c>
      <c r="F64" s="13">
        <f>F65+F66</f>
        <v>0</v>
      </c>
      <c r="G64" s="13">
        <f>G65+G66</f>
        <v>0</v>
      </c>
    </row>
    <row r="65" spans="1:7" ht="18" customHeight="1">
      <c r="A65" s="37"/>
      <c r="B65" s="37"/>
      <c r="C65" s="12" t="s">
        <v>92</v>
      </c>
      <c r="D65" s="13">
        <f>E65+F65+G65</f>
        <v>0</v>
      </c>
      <c r="E65" s="13">
        <v>0</v>
      </c>
      <c r="F65" s="13">
        <v>0</v>
      </c>
      <c r="G65" s="13">
        <v>0</v>
      </c>
    </row>
    <row r="66" spans="1:7" ht="18" customHeight="1">
      <c r="A66" s="38"/>
      <c r="B66" s="38"/>
      <c r="C66" s="12" t="s">
        <v>102</v>
      </c>
      <c r="D66" s="13">
        <f>SUM(E66:G66)</f>
        <v>80</v>
      </c>
      <c r="E66" s="13">
        <f>0+80</f>
        <v>80</v>
      </c>
      <c r="F66" s="13">
        <v>0</v>
      </c>
      <c r="G66" s="13">
        <v>0</v>
      </c>
    </row>
    <row r="67" spans="1:7" ht="16.5" customHeight="1">
      <c r="A67" s="36" t="s">
        <v>105</v>
      </c>
      <c r="B67" s="36" t="s">
        <v>106</v>
      </c>
      <c r="C67" s="12" t="s">
        <v>55</v>
      </c>
      <c r="D67" s="13">
        <f>E67+F67+G67</f>
        <v>6</v>
      </c>
      <c r="E67" s="13">
        <f>E68+E69</f>
        <v>6</v>
      </c>
      <c r="F67" s="13">
        <f>F68+F69</f>
        <v>0</v>
      </c>
      <c r="G67" s="13">
        <f>G68+G69</f>
        <v>0</v>
      </c>
    </row>
    <row r="68" spans="1:7" ht="16.5" customHeight="1">
      <c r="A68" s="37"/>
      <c r="B68" s="37"/>
      <c r="C68" s="12" t="s">
        <v>92</v>
      </c>
      <c r="D68" s="13">
        <f>E68+F68+G68</f>
        <v>0</v>
      </c>
      <c r="E68" s="13">
        <v>0</v>
      </c>
      <c r="F68" s="13">
        <v>0</v>
      </c>
      <c r="G68" s="13">
        <v>0</v>
      </c>
    </row>
    <row r="69" spans="1:7" ht="16.5" customHeight="1">
      <c r="A69" s="38"/>
      <c r="B69" s="38"/>
      <c r="C69" s="12" t="s">
        <v>102</v>
      </c>
      <c r="D69" s="13">
        <f>SUM(E69:G69)</f>
        <v>6</v>
      </c>
      <c r="E69" s="13">
        <f>0+6</f>
        <v>6</v>
      </c>
      <c r="F69" s="13">
        <v>0</v>
      </c>
      <c r="G69" s="13">
        <v>0</v>
      </c>
    </row>
    <row r="70" spans="1:7" ht="31.5" customHeight="1">
      <c r="A70" s="39" t="s">
        <v>109</v>
      </c>
      <c r="B70" s="36" t="s">
        <v>133</v>
      </c>
      <c r="C70" s="12" t="s">
        <v>55</v>
      </c>
      <c r="D70" s="13">
        <f>E70+F70+G70</f>
        <v>0</v>
      </c>
      <c r="E70" s="13">
        <f>E71+E72+E73</f>
        <v>0</v>
      </c>
      <c r="F70" s="13">
        <f>F71+F72+F73</f>
        <v>0</v>
      </c>
      <c r="G70" s="13">
        <f>G71+G72+G73</f>
        <v>0</v>
      </c>
    </row>
    <row r="71" spans="1:7" ht="31.5" customHeight="1">
      <c r="A71" s="39"/>
      <c r="B71" s="37"/>
      <c r="C71" s="12" t="s">
        <v>49</v>
      </c>
      <c r="D71" s="13">
        <f>E71+F71+G71</f>
        <v>0</v>
      </c>
      <c r="E71" s="13">
        <v>0</v>
      </c>
      <c r="F71" s="13">
        <v>0</v>
      </c>
      <c r="G71" s="13">
        <v>0</v>
      </c>
    </row>
    <row r="72" spans="1:7" ht="31.5" customHeight="1">
      <c r="A72" s="39"/>
      <c r="B72" s="37"/>
      <c r="C72" s="29" t="s">
        <v>92</v>
      </c>
      <c r="D72" s="30">
        <f>E72+F72+G72</f>
        <v>0</v>
      </c>
      <c r="E72" s="30">
        <v>0</v>
      </c>
      <c r="F72" s="30">
        <v>0</v>
      </c>
      <c r="G72" s="30">
        <v>0</v>
      </c>
    </row>
    <row r="73" spans="1:7" s="31" customFormat="1" ht="27" customHeight="1">
      <c r="A73" s="39"/>
      <c r="B73" s="38"/>
      <c r="C73" s="12" t="s">
        <v>102</v>
      </c>
      <c r="D73" s="13">
        <f>E73+F73+G73</f>
        <v>0</v>
      </c>
      <c r="E73" s="13">
        <v>0</v>
      </c>
      <c r="F73" s="13">
        <v>0</v>
      </c>
      <c r="G73" s="13">
        <v>0</v>
      </c>
    </row>
    <row r="74" spans="1:7" s="28" customFormat="1" ht="51" customHeight="1">
      <c r="A74" s="36" t="s">
        <v>116</v>
      </c>
      <c r="B74" s="48" t="s">
        <v>126</v>
      </c>
      <c r="C74" s="12" t="s">
        <v>55</v>
      </c>
      <c r="D74" s="13">
        <v>0</v>
      </c>
      <c r="E74" s="13">
        <v>0</v>
      </c>
      <c r="F74" s="13">
        <v>0</v>
      </c>
      <c r="G74" s="13">
        <v>0</v>
      </c>
    </row>
    <row r="75" spans="1:7" s="28" customFormat="1" ht="51" customHeight="1">
      <c r="A75" s="37"/>
      <c r="B75" s="49"/>
      <c r="C75" s="12" t="s">
        <v>92</v>
      </c>
      <c r="D75" s="13">
        <v>0</v>
      </c>
      <c r="E75" s="13">
        <v>0</v>
      </c>
      <c r="F75" s="13">
        <v>0</v>
      </c>
      <c r="G75" s="13">
        <v>0</v>
      </c>
    </row>
    <row r="76" spans="1:7" s="28" customFormat="1" ht="51" customHeight="1">
      <c r="A76" s="37"/>
      <c r="B76" s="49"/>
      <c r="C76" s="12" t="s">
        <v>102</v>
      </c>
      <c r="D76" s="13">
        <v>0</v>
      </c>
      <c r="E76" s="13">
        <v>0</v>
      </c>
      <c r="F76" s="13">
        <v>0</v>
      </c>
      <c r="G76" s="13">
        <v>0</v>
      </c>
    </row>
    <row r="77" spans="1:7" s="28" customFormat="1" ht="51" customHeight="1">
      <c r="A77" s="38"/>
      <c r="B77" s="50"/>
      <c r="C77" s="12" t="s">
        <v>135</v>
      </c>
      <c r="D77" s="13">
        <v>0</v>
      </c>
      <c r="E77" s="13">
        <v>0</v>
      </c>
      <c r="F77" s="13">
        <v>0</v>
      </c>
      <c r="G77" s="13">
        <v>0</v>
      </c>
    </row>
    <row r="78" spans="1:7" s="28" customFormat="1" ht="21.75" customHeight="1">
      <c r="A78" s="36" t="s">
        <v>117</v>
      </c>
      <c r="B78" s="40" t="s">
        <v>127</v>
      </c>
      <c r="C78" s="12" t="s">
        <v>55</v>
      </c>
      <c r="D78" s="13">
        <v>0</v>
      </c>
      <c r="E78" s="13">
        <v>0</v>
      </c>
      <c r="F78" s="13">
        <v>0</v>
      </c>
      <c r="G78" s="13">
        <v>0</v>
      </c>
    </row>
    <row r="79" spans="1:7" s="28" customFormat="1" ht="21.75" customHeight="1">
      <c r="A79" s="37"/>
      <c r="B79" s="41"/>
      <c r="C79" s="12" t="s">
        <v>92</v>
      </c>
      <c r="D79" s="13">
        <v>0</v>
      </c>
      <c r="E79" s="13">
        <v>0</v>
      </c>
      <c r="F79" s="13">
        <v>0</v>
      </c>
      <c r="G79" s="13">
        <v>0</v>
      </c>
    </row>
    <row r="80" spans="1:7" s="28" customFormat="1" ht="21.75" customHeight="1">
      <c r="A80" s="37"/>
      <c r="B80" s="41"/>
      <c r="C80" s="12" t="s">
        <v>102</v>
      </c>
      <c r="D80" s="13">
        <v>0</v>
      </c>
      <c r="E80" s="13">
        <v>0</v>
      </c>
      <c r="F80" s="13">
        <v>0</v>
      </c>
      <c r="G80" s="13">
        <v>0</v>
      </c>
    </row>
    <row r="81" spans="1:7" s="28" customFormat="1" ht="16.5" customHeight="1">
      <c r="A81" s="38"/>
      <c r="B81" s="42"/>
      <c r="C81" s="12" t="s">
        <v>135</v>
      </c>
      <c r="D81" s="13">
        <v>0</v>
      </c>
      <c r="E81" s="13">
        <v>0</v>
      </c>
      <c r="F81" s="13">
        <v>0</v>
      </c>
      <c r="G81" s="13">
        <v>0</v>
      </c>
    </row>
    <row r="82" spans="1:7" ht="15.75" customHeight="1">
      <c r="A82" s="39" t="s">
        <v>4</v>
      </c>
      <c r="B82" s="39" t="s">
        <v>38</v>
      </c>
      <c r="C82" s="12" t="s">
        <v>55</v>
      </c>
      <c r="D82" s="13">
        <f>SUM(E82:G82)</f>
        <v>11472</v>
      </c>
      <c r="E82" s="13">
        <f>E83+E84</f>
        <v>3472</v>
      </c>
      <c r="F82" s="13">
        <f>F83+F84</f>
        <v>4000</v>
      </c>
      <c r="G82" s="13">
        <f>G83+G84</f>
        <v>4000</v>
      </c>
    </row>
    <row r="83" spans="1:7" ht="15.75" customHeight="1">
      <c r="A83" s="39"/>
      <c r="B83" s="39"/>
      <c r="C83" s="12" t="s">
        <v>41</v>
      </c>
      <c r="D83" s="13">
        <f>SUM(E83:G83)</f>
        <v>11472</v>
      </c>
      <c r="E83" s="13">
        <f>E85-E84</f>
        <v>3472</v>
      </c>
      <c r="F83" s="13">
        <f>F85-F84</f>
        <v>4000</v>
      </c>
      <c r="G83" s="13">
        <f>G85-G84</f>
        <v>4000</v>
      </c>
    </row>
    <row r="84" spans="1:7" ht="15.75" customHeight="1">
      <c r="A84" s="39"/>
      <c r="B84" s="39"/>
      <c r="C84" s="12" t="s">
        <v>42</v>
      </c>
      <c r="D84" s="13">
        <f>SUM(E84:G84)</f>
        <v>0</v>
      </c>
      <c r="E84" s="13">
        <v>0</v>
      </c>
      <c r="F84" s="13">
        <v>0</v>
      </c>
      <c r="G84" s="13">
        <v>0</v>
      </c>
    </row>
    <row r="85" spans="1:7" ht="15.75" customHeight="1">
      <c r="A85" s="39"/>
      <c r="B85" s="39"/>
      <c r="C85" s="12" t="s">
        <v>49</v>
      </c>
      <c r="D85" s="13">
        <f>SUM(E85:G85)</f>
        <v>11472</v>
      </c>
      <c r="E85" s="13">
        <f>E91+E88</f>
        <v>3472</v>
      </c>
      <c r="F85" s="13">
        <f>F91+F88</f>
        <v>4000</v>
      </c>
      <c r="G85" s="13">
        <f>G91+G88</f>
        <v>4000</v>
      </c>
    </row>
    <row r="86" spans="1:7" ht="15.75" customHeight="1">
      <c r="A86" s="39"/>
      <c r="B86" s="39"/>
      <c r="C86" s="12" t="s">
        <v>92</v>
      </c>
      <c r="D86" s="13">
        <f>SUM(E86:G86)</f>
        <v>0</v>
      </c>
      <c r="E86" s="13">
        <v>0</v>
      </c>
      <c r="F86" s="13">
        <v>0</v>
      </c>
      <c r="G86" s="13">
        <v>0</v>
      </c>
    </row>
    <row r="87" spans="1:7" ht="15" customHeight="1">
      <c r="A87" s="39" t="s">
        <v>21</v>
      </c>
      <c r="B87" s="39" t="s">
        <v>64</v>
      </c>
      <c r="C87" s="12" t="s">
        <v>55</v>
      </c>
      <c r="D87" s="13">
        <f>E87+F87+G87</f>
        <v>9735</v>
      </c>
      <c r="E87" s="13">
        <f>E88+E89</f>
        <v>2935</v>
      </c>
      <c r="F87" s="13">
        <f>F88+F89</f>
        <v>3400</v>
      </c>
      <c r="G87" s="13">
        <f>G88+G89</f>
        <v>3400</v>
      </c>
    </row>
    <row r="88" spans="1:7" ht="15" customHeight="1">
      <c r="A88" s="39"/>
      <c r="B88" s="39"/>
      <c r="C88" s="12" t="s">
        <v>49</v>
      </c>
      <c r="D88" s="13">
        <f>SUM(E88:G88)</f>
        <v>9735</v>
      </c>
      <c r="E88" s="13">
        <f>3400-400-65</f>
        <v>2935</v>
      </c>
      <c r="F88" s="13">
        <v>3400</v>
      </c>
      <c r="G88" s="13">
        <f>3400</f>
        <v>3400</v>
      </c>
    </row>
    <row r="89" spans="1:7" ht="15" customHeight="1">
      <c r="A89" s="39"/>
      <c r="B89" s="39"/>
      <c r="C89" s="12" t="s">
        <v>92</v>
      </c>
      <c r="D89" s="13">
        <f>SUM(E89:G89)</f>
        <v>0</v>
      </c>
      <c r="E89" s="13">
        <v>0</v>
      </c>
      <c r="F89" s="13">
        <v>0</v>
      </c>
      <c r="G89" s="13">
        <v>0</v>
      </c>
    </row>
    <row r="90" spans="1:7" ht="20.25" customHeight="1">
      <c r="A90" s="39" t="s">
        <v>22</v>
      </c>
      <c r="B90" s="36" t="s">
        <v>121</v>
      </c>
      <c r="C90" s="12" t="s">
        <v>55</v>
      </c>
      <c r="D90" s="13">
        <f>E90+F90+G90</f>
        <v>1737</v>
      </c>
      <c r="E90" s="13">
        <f>E91+E92</f>
        <v>537</v>
      </c>
      <c r="F90" s="13">
        <f>F91+F92</f>
        <v>600</v>
      </c>
      <c r="G90" s="13">
        <f>G91+G92</f>
        <v>600</v>
      </c>
    </row>
    <row r="91" spans="1:7" ht="20.25" customHeight="1">
      <c r="A91" s="39"/>
      <c r="B91" s="37"/>
      <c r="C91" s="12" t="s">
        <v>49</v>
      </c>
      <c r="D91" s="13">
        <f aca="true" t="shared" si="4" ref="D91:D100">SUM(E91:G91)</f>
        <v>1737</v>
      </c>
      <c r="E91" s="13">
        <f>600+400-463</f>
        <v>537</v>
      </c>
      <c r="F91" s="13">
        <v>600</v>
      </c>
      <c r="G91" s="13">
        <f>600</f>
        <v>600</v>
      </c>
    </row>
    <row r="92" spans="1:7" ht="15" customHeight="1">
      <c r="A92" s="39"/>
      <c r="B92" s="38"/>
      <c r="C92" s="12" t="s">
        <v>92</v>
      </c>
      <c r="D92" s="13">
        <f t="shared" si="4"/>
        <v>0</v>
      </c>
      <c r="E92" s="13">
        <v>0</v>
      </c>
      <c r="F92" s="13">
        <v>0</v>
      </c>
      <c r="G92" s="13">
        <v>0</v>
      </c>
    </row>
    <row r="93" spans="1:7" ht="16.5" customHeight="1">
      <c r="A93" s="36" t="s">
        <v>45</v>
      </c>
      <c r="B93" s="36" t="s">
        <v>83</v>
      </c>
      <c r="C93" s="26" t="s">
        <v>55</v>
      </c>
      <c r="D93" s="13">
        <f t="shared" si="4"/>
        <v>17050</v>
      </c>
      <c r="E93" s="13">
        <f>E94+E95</f>
        <v>5320</v>
      </c>
      <c r="F93" s="13">
        <f>F94+F95</f>
        <v>5540</v>
      </c>
      <c r="G93" s="13">
        <f>G94+G95</f>
        <v>6190</v>
      </c>
    </row>
    <row r="94" spans="1:7" ht="16.5" customHeight="1">
      <c r="A94" s="37"/>
      <c r="B94" s="37"/>
      <c r="C94" s="26" t="s">
        <v>41</v>
      </c>
      <c r="D94" s="13">
        <f t="shared" si="4"/>
        <v>17050</v>
      </c>
      <c r="E94" s="13">
        <f>E96-E95+E97</f>
        <v>5320</v>
      </c>
      <c r="F94" s="13">
        <f>F96-F95+F97</f>
        <v>5540</v>
      </c>
      <c r="G94" s="13">
        <f>G96-G95+G97</f>
        <v>6190</v>
      </c>
    </row>
    <row r="95" spans="1:7" ht="15" customHeight="1">
      <c r="A95" s="37"/>
      <c r="B95" s="37"/>
      <c r="C95" s="26" t="s">
        <v>42</v>
      </c>
      <c r="D95" s="13">
        <f t="shared" si="4"/>
        <v>0</v>
      </c>
      <c r="E95" s="13">
        <f aca="true" t="shared" si="5" ref="E95:G96">E104+E122</f>
        <v>0</v>
      </c>
      <c r="F95" s="13">
        <f t="shared" si="5"/>
        <v>0</v>
      </c>
      <c r="G95" s="13">
        <f t="shared" si="5"/>
        <v>0</v>
      </c>
    </row>
    <row r="96" spans="1:7" ht="14.25" customHeight="1">
      <c r="A96" s="37"/>
      <c r="B96" s="37"/>
      <c r="C96" s="11" t="s">
        <v>48</v>
      </c>
      <c r="D96" s="13">
        <f t="shared" si="4"/>
        <v>16870</v>
      </c>
      <c r="E96" s="13">
        <f t="shared" si="5"/>
        <v>5300</v>
      </c>
      <c r="F96" s="13">
        <f t="shared" si="5"/>
        <v>5460</v>
      </c>
      <c r="G96" s="13">
        <f t="shared" si="5"/>
        <v>6110</v>
      </c>
    </row>
    <row r="97" spans="1:7" ht="14.25" customHeight="1">
      <c r="A97" s="37"/>
      <c r="B97" s="37"/>
      <c r="C97" s="26" t="s">
        <v>90</v>
      </c>
      <c r="D97" s="13">
        <f t="shared" si="4"/>
        <v>180</v>
      </c>
      <c r="E97" s="13">
        <f>E106+E104</f>
        <v>20</v>
      </c>
      <c r="F97" s="13">
        <f>F106+F104</f>
        <v>80</v>
      </c>
      <c r="G97" s="13">
        <f>G106+G104</f>
        <v>80</v>
      </c>
    </row>
    <row r="98" spans="1:7" ht="15" customHeight="1">
      <c r="A98" s="37"/>
      <c r="B98" s="37"/>
      <c r="C98" s="26" t="s">
        <v>93</v>
      </c>
      <c r="D98" s="13">
        <f t="shared" si="4"/>
        <v>0</v>
      </c>
      <c r="E98" s="13">
        <v>0</v>
      </c>
      <c r="F98" s="13">
        <v>0</v>
      </c>
      <c r="G98" s="13">
        <v>0</v>
      </c>
    </row>
    <row r="99" spans="1:7" ht="15.75" customHeight="1">
      <c r="A99" s="37"/>
      <c r="B99" s="37"/>
      <c r="C99" s="26" t="s">
        <v>102</v>
      </c>
      <c r="D99" s="13">
        <f t="shared" si="4"/>
        <v>0</v>
      </c>
      <c r="E99" s="13">
        <f aca="true" t="shared" si="6" ref="E99:G100">E125</f>
        <v>0</v>
      </c>
      <c r="F99" s="13">
        <f t="shared" si="6"/>
        <v>0</v>
      </c>
      <c r="G99" s="13">
        <f t="shared" si="6"/>
        <v>0</v>
      </c>
    </row>
    <row r="100" spans="1:7" ht="16.5" customHeight="1">
      <c r="A100" s="38"/>
      <c r="B100" s="38"/>
      <c r="C100" s="26" t="s">
        <v>135</v>
      </c>
      <c r="D100" s="13">
        <f t="shared" si="4"/>
        <v>0</v>
      </c>
      <c r="E100" s="13">
        <f t="shared" si="6"/>
        <v>0</v>
      </c>
      <c r="F100" s="13">
        <f t="shared" si="6"/>
        <v>0</v>
      </c>
      <c r="G100" s="13">
        <f t="shared" si="6"/>
        <v>0</v>
      </c>
    </row>
    <row r="101" spans="1:7" ht="15" customHeight="1">
      <c r="A101" s="21">
        <v>1</v>
      </c>
      <c r="B101" s="21">
        <v>2</v>
      </c>
      <c r="C101" s="21">
        <v>3</v>
      </c>
      <c r="D101" s="27">
        <v>4</v>
      </c>
      <c r="E101" s="27">
        <v>5</v>
      </c>
      <c r="F101" s="27">
        <v>6</v>
      </c>
      <c r="G101" s="27">
        <v>7</v>
      </c>
    </row>
    <row r="102" spans="1:7" ht="17.25" customHeight="1">
      <c r="A102" s="36" t="s">
        <v>5</v>
      </c>
      <c r="B102" s="36" t="s">
        <v>39</v>
      </c>
      <c r="C102" s="26" t="s">
        <v>55</v>
      </c>
      <c r="D102" s="13">
        <f aca="true" t="shared" si="7" ref="D102:D126">SUM(E102:G102)</f>
        <v>180</v>
      </c>
      <c r="E102" s="13">
        <f>E103+E104</f>
        <v>20</v>
      </c>
      <c r="F102" s="13">
        <f>F103+F104</f>
        <v>80</v>
      </c>
      <c r="G102" s="13">
        <f>G103+G104</f>
        <v>80</v>
      </c>
    </row>
    <row r="103" spans="1:7" ht="17.25" customHeight="1">
      <c r="A103" s="37"/>
      <c r="B103" s="37"/>
      <c r="C103" s="26" t="s">
        <v>41</v>
      </c>
      <c r="D103" s="13">
        <f t="shared" si="7"/>
        <v>180</v>
      </c>
      <c r="E103" s="13">
        <f>E105+E106</f>
        <v>20</v>
      </c>
      <c r="F103" s="13">
        <f>F105+F106</f>
        <v>80</v>
      </c>
      <c r="G103" s="13">
        <f>G105+G106</f>
        <v>80</v>
      </c>
    </row>
    <row r="104" spans="1:7" ht="17.25" customHeight="1">
      <c r="A104" s="37"/>
      <c r="B104" s="37"/>
      <c r="C104" s="26" t="s">
        <v>42</v>
      </c>
      <c r="D104" s="13">
        <f t="shared" si="7"/>
        <v>0</v>
      </c>
      <c r="E104" s="13">
        <v>0</v>
      </c>
      <c r="F104" s="13">
        <v>0</v>
      </c>
      <c r="G104" s="13">
        <v>0</v>
      </c>
    </row>
    <row r="105" spans="1:7" ht="17.25" customHeight="1">
      <c r="A105" s="37"/>
      <c r="B105" s="37"/>
      <c r="C105" s="26" t="s">
        <v>49</v>
      </c>
      <c r="D105" s="13">
        <f t="shared" si="7"/>
        <v>0</v>
      </c>
      <c r="E105" s="13">
        <f>E117+E113+E109</f>
        <v>0</v>
      </c>
      <c r="F105" s="13">
        <f>F117+F113+F109</f>
        <v>0</v>
      </c>
      <c r="G105" s="13">
        <f>G117+G113+G109</f>
        <v>0</v>
      </c>
    </row>
    <row r="106" spans="1:7" ht="17.25" customHeight="1">
      <c r="A106" s="37"/>
      <c r="B106" s="37"/>
      <c r="C106" s="26" t="s">
        <v>90</v>
      </c>
      <c r="D106" s="13">
        <f t="shared" si="7"/>
        <v>180</v>
      </c>
      <c r="E106" s="13">
        <f>E110+E114+E118</f>
        <v>20</v>
      </c>
      <c r="F106" s="13">
        <f>F110+F114+F118</f>
        <v>80</v>
      </c>
      <c r="G106" s="13">
        <f>G110+G114+G118</f>
        <v>80</v>
      </c>
    </row>
    <row r="107" spans="1:7" ht="17.25" customHeight="1">
      <c r="A107" s="38"/>
      <c r="B107" s="38"/>
      <c r="C107" s="26" t="s">
        <v>92</v>
      </c>
      <c r="D107" s="13">
        <f>SUM(E107:G107)</f>
        <v>0</v>
      </c>
      <c r="E107" s="13">
        <v>0</v>
      </c>
      <c r="F107" s="13">
        <v>0</v>
      </c>
      <c r="G107" s="13">
        <v>0</v>
      </c>
    </row>
    <row r="108" spans="1:7" ht="17.25" customHeight="1">
      <c r="A108" s="36" t="s">
        <v>24</v>
      </c>
      <c r="B108" s="36" t="s">
        <v>89</v>
      </c>
      <c r="C108" s="26" t="s">
        <v>55</v>
      </c>
      <c r="D108" s="13">
        <f t="shared" si="7"/>
        <v>40</v>
      </c>
      <c r="E108" s="13">
        <f>E109+E110</f>
        <v>0</v>
      </c>
      <c r="F108" s="13">
        <f>F109+F110</f>
        <v>20</v>
      </c>
      <c r="G108" s="13">
        <f>G109+G110</f>
        <v>20</v>
      </c>
    </row>
    <row r="109" spans="1:7" ht="17.25" customHeight="1">
      <c r="A109" s="37"/>
      <c r="B109" s="37"/>
      <c r="C109" s="26" t="s">
        <v>49</v>
      </c>
      <c r="D109" s="13">
        <f t="shared" si="7"/>
        <v>0</v>
      </c>
      <c r="E109" s="13">
        <v>0</v>
      </c>
      <c r="F109" s="13">
        <v>0</v>
      </c>
      <c r="G109" s="13">
        <v>0</v>
      </c>
    </row>
    <row r="110" spans="1:7" ht="17.25" customHeight="1">
      <c r="A110" s="37"/>
      <c r="B110" s="37"/>
      <c r="C110" s="26" t="s">
        <v>90</v>
      </c>
      <c r="D110" s="13">
        <f t="shared" si="7"/>
        <v>40</v>
      </c>
      <c r="E110" s="13">
        <f>20-20</f>
        <v>0</v>
      </c>
      <c r="F110" s="13">
        <v>20</v>
      </c>
      <c r="G110" s="13">
        <v>20</v>
      </c>
    </row>
    <row r="111" spans="1:7" ht="17.25" customHeight="1">
      <c r="A111" s="38"/>
      <c r="B111" s="38"/>
      <c r="C111" s="26" t="s">
        <v>92</v>
      </c>
      <c r="D111" s="13">
        <f>SUM(E111:G111)</f>
        <v>0</v>
      </c>
      <c r="E111" s="13">
        <v>0</v>
      </c>
      <c r="F111" s="13">
        <v>0</v>
      </c>
      <c r="G111" s="13">
        <v>0</v>
      </c>
    </row>
    <row r="112" spans="1:7" ht="17.25" customHeight="1">
      <c r="A112" s="36" t="s">
        <v>25</v>
      </c>
      <c r="B112" s="36" t="s">
        <v>68</v>
      </c>
      <c r="C112" s="26" t="s">
        <v>55</v>
      </c>
      <c r="D112" s="13">
        <f t="shared" si="7"/>
        <v>120</v>
      </c>
      <c r="E112" s="13">
        <f>E113+E114</f>
        <v>20</v>
      </c>
      <c r="F112" s="13">
        <f>F113+F114</f>
        <v>50</v>
      </c>
      <c r="G112" s="13">
        <f>G113+G114</f>
        <v>50</v>
      </c>
    </row>
    <row r="113" spans="1:7" ht="17.25" customHeight="1">
      <c r="A113" s="37"/>
      <c r="B113" s="37"/>
      <c r="C113" s="26" t="s">
        <v>49</v>
      </c>
      <c r="D113" s="13">
        <f t="shared" si="7"/>
        <v>0</v>
      </c>
      <c r="E113" s="13">
        <v>0</v>
      </c>
      <c r="F113" s="13">
        <v>0</v>
      </c>
      <c r="G113" s="13">
        <v>0</v>
      </c>
    </row>
    <row r="114" spans="1:7" ht="17.25" customHeight="1">
      <c r="A114" s="37"/>
      <c r="B114" s="37"/>
      <c r="C114" s="26" t="s">
        <v>90</v>
      </c>
      <c r="D114" s="13">
        <f t="shared" si="7"/>
        <v>120</v>
      </c>
      <c r="E114" s="13">
        <f>50-30</f>
        <v>20</v>
      </c>
      <c r="F114" s="13">
        <v>50</v>
      </c>
      <c r="G114" s="13">
        <v>50</v>
      </c>
    </row>
    <row r="115" spans="1:7" ht="17.25" customHeight="1">
      <c r="A115" s="38"/>
      <c r="B115" s="38"/>
      <c r="C115" s="26" t="s">
        <v>92</v>
      </c>
      <c r="D115" s="13">
        <f>SUM(E115:G115)</f>
        <v>0</v>
      </c>
      <c r="E115" s="13">
        <v>0</v>
      </c>
      <c r="F115" s="13">
        <v>0</v>
      </c>
      <c r="G115" s="13">
        <v>0</v>
      </c>
    </row>
    <row r="116" spans="1:7" ht="17.25" customHeight="1">
      <c r="A116" s="36" t="s">
        <v>26</v>
      </c>
      <c r="B116" s="36" t="s">
        <v>67</v>
      </c>
      <c r="C116" s="12" t="s">
        <v>55</v>
      </c>
      <c r="D116" s="13">
        <f t="shared" si="7"/>
        <v>20</v>
      </c>
      <c r="E116" s="13">
        <f>E117+E118</f>
        <v>0</v>
      </c>
      <c r="F116" s="13">
        <f>F117+F118</f>
        <v>10</v>
      </c>
      <c r="G116" s="13">
        <f>G117+G118</f>
        <v>10</v>
      </c>
    </row>
    <row r="117" spans="1:7" ht="17.25" customHeight="1">
      <c r="A117" s="37"/>
      <c r="B117" s="37"/>
      <c r="C117" s="12" t="s">
        <v>49</v>
      </c>
      <c r="D117" s="13">
        <f t="shared" si="7"/>
        <v>0</v>
      </c>
      <c r="E117" s="13">
        <v>0</v>
      </c>
      <c r="F117" s="13">
        <v>0</v>
      </c>
      <c r="G117" s="13">
        <v>0</v>
      </c>
    </row>
    <row r="118" spans="1:7" ht="17.25" customHeight="1">
      <c r="A118" s="37"/>
      <c r="B118" s="37"/>
      <c r="C118" s="12" t="s">
        <v>90</v>
      </c>
      <c r="D118" s="13">
        <f t="shared" si="7"/>
        <v>20</v>
      </c>
      <c r="E118" s="13">
        <f>10-10</f>
        <v>0</v>
      </c>
      <c r="F118" s="13">
        <v>10</v>
      </c>
      <c r="G118" s="13">
        <v>10</v>
      </c>
    </row>
    <row r="119" spans="1:7" ht="17.25" customHeight="1">
      <c r="A119" s="38"/>
      <c r="B119" s="38"/>
      <c r="C119" s="12" t="s">
        <v>92</v>
      </c>
      <c r="D119" s="13">
        <f>SUM(E119:G119)</f>
        <v>0</v>
      </c>
      <c r="E119" s="13">
        <v>0</v>
      </c>
      <c r="F119" s="13">
        <v>0</v>
      </c>
      <c r="G119" s="13">
        <v>0</v>
      </c>
    </row>
    <row r="120" spans="1:7" ht="17.25" customHeight="1">
      <c r="A120" s="36" t="s">
        <v>6</v>
      </c>
      <c r="B120" s="36" t="s">
        <v>77</v>
      </c>
      <c r="C120" s="12" t="s">
        <v>55</v>
      </c>
      <c r="D120" s="13">
        <f t="shared" si="7"/>
        <v>16870</v>
      </c>
      <c r="E120" s="13">
        <f>E123</f>
        <v>5300</v>
      </c>
      <c r="F120" s="13">
        <f>F123</f>
        <v>5460</v>
      </c>
      <c r="G120" s="13">
        <f>G123</f>
        <v>6110</v>
      </c>
    </row>
    <row r="121" spans="1:7" ht="17.25" customHeight="1">
      <c r="A121" s="37"/>
      <c r="B121" s="37"/>
      <c r="C121" s="12" t="s">
        <v>41</v>
      </c>
      <c r="D121" s="13">
        <f t="shared" si="7"/>
        <v>16870</v>
      </c>
      <c r="E121" s="13">
        <f>E123-E122</f>
        <v>5300</v>
      </c>
      <c r="F121" s="13">
        <f>F123-F122</f>
        <v>5460</v>
      </c>
      <c r="G121" s="13">
        <f>G123-G122</f>
        <v>6110</v>
      </c>
    </row>
    <row r="122" spans="1:7" ht="17.25" customHeight="1">
      <c r="A122" s="37"/>
      <c r="B122" s="37"/>
      <c r="C122" s="12" t="s">
        <v>42</v>
      </c>
      <c r="D122" s="13">
        <f t="shared" si="7"/>
        <v>0</v>
      </c>
      <c r="E122" s="13">
        <v>0</v>
      </c>
      <c r="F122" s="13">
        <v>0</v>
      </c>
      <c r="G122" s="13">
        <v>0</v>
      </c>
    </row>
    <row r="123" spans="1:7" ht="17.25" customHeight="1">
      <c r="A123" s="37"/>
      <c r="B123" s="37"/>
      <c r="C123" s="12" t="s">
        <v>49</v>
      </c>
      <c r="D123" s="13">
        <f>SUM(E123:G123)</f>
        <v>16870</v>
      </c>
      <c r="E123" s="13">
        <f>E128+E131+E134+E138+E141+E144</f>
        <v>5300</v>
      </c>
      <c r="F123" s="13">
        <f>F128+F131+F134+F138+F141+F144</f>
        <v>5460</v>
      </c>
      <c r="G123" s="13">
        <f>G128+G131+G134+G138+G141+G144</f>
        <v>6110</v>
      </c>
    </row>
    <row r="124" spans="1:7" ht="17.25" customHeight="1">
      <c r="A124" s="37"/>
      <c r="B124" s="37"/>
      <c r="C124" s="12" t="s">
        <v>92</v>
      </c>
      <c r="D124" s="13">
        <f t="shared" si="7"/>
        <v>0</v>
      </c>
      <c r="E124" s="13">
        <v>0</v>
      </c>
      <c r="F124" s="13">
        <v>0</v>
      </c>
      <c r="G124" s="13">
        <v>0</v>
      </c>
    </row>
    <row r="125" spans="1:7" ht="17.25" customHeight="1">
      <c r="A125" s="37"/>
      <c r="B125" s="37"/>
      <c r="C125" s="12" t="s">
        <v>102</v>
      </c>
      <c r="D125" s="13">
        <f t="shared" si="7"/>
        <v>0</v>
      </c>
      <c r="E125" s="13">
        <f aca="true" t="shared" si="8" ref="E125:G126">E146</f>
        <v>0</v>
      </c>
      <c r="F125" s="13">
        <f t="shared" si="8"/>
        <v>0</v>
      </c>
      <c r="G125" s="13">
        <f t="shared" si="8"/>
        <v>0</v>
      </c>
    </row>
    <row r="126" spans="1:7" ht="17.25" customHeight="1">
      <c r="A126" s="38"/>
      <c r="B126" s="38"/>
      <c r="C126" s="12" t="s">
        <v>135</v>
      </c>
      <c r="D126" s="13">
        <f t="shared" si="7"/>
        <v>0</v>
      </c>
      <c r="E126" s="13">
        <f t="shared" si="8"/>
        <v>0</v>
      </c>
      <c r="F126" s="13">
        <f t="shared" si="8"/>
        <v>0</v>
      </c>
      <c r="G126" s="13">
        <f t="shared" si="8"/>
        <v>0</v>
      </c>
    </row>
    <row r="127" spans="1:7" ht="17.25" customHeight="1">
      <c r="A127" s="39" t="s">
        <v>27</v>
      </c>
      <c r="B127" s="39" t="s">
        <v>78</v>
      </c>
      <c r="C127" s="12" t="s">
        <v>55</v>
      </c>
      <c r="D127" s="13">
        <f aca="true" t="shared" si="9" ref="D127:D147">SUM(E127:G127)</f>
        <v>2400</v>
      </c>
      <c r="E127" s="13">
        <f>E128</f>
        <v>800</v>
      </c>
      <c r="F127" s="13">
        <f>F128</f>
        <v>800</v>
      </c>
      <c r="G127" s="13">
        <f>G128</f>
        <v>800</v>
      </c>
    </row>
    <row r="128" spans="1:7" ht="17.25" customHeight="1">
      <c r="A128" s="39"/>
      <c r="B128" s="39"/>
      <c r="C128" s="12" t="s">
        <v>49</v>
      </c>
      <c r="D128" s="13">
        <f t="shared" si="9"/>
        <v>2400</v>
      </c>
      <c r="E128" s="13">
        <v>800</v>
      </c>
      <c r="F128" s="13">
        <v>800</v>
      </c>
      <c r="G128" s="13">
        <v>800</v>
      </c>
    </row>
    <row r="129" spans="1:7" ht="17.25" customHeight="1">
      <c r="A129" s="39"/>
      <c r="B129" s="39"/>
      <c r="C129" s="12" t="s">
        <v>92</v>
      </c>
      <c r="D129" s="13">
        <f t="shared" si="9"/>
        <v>0</v>
      </c>
      <c r="E129" s="13">
        <v>0</v>
      </c>
      <c r="F129" s="13">
        <v>0</v>
      </c>
      <c r="G129" s="13">
        <v>0</v>
      </c>
    </row>
    <row r="130" spans="1:7" ht="21" customHeight="1">
      <c r="A130" s="39" t="s">
        <v>28</v>
      </c>
      <c r="B130" s="39" t="s">
        <v>79</v>
      </c>
      <c r="C130" s="12" t="s">
        <v>55</v>
      </c>
      <c r="D130" s="13">
        <f t="shared" si="9"/>
        <v>6900</v>
      </c>
      <c r="E130" s="13">
        <f>E131</f>
        <v>2300</v>
      </c>
      <c r="F130" s="13">
        <f>F131</f>
        <v>2300</v>
      </c>
      <c r="G130" s="13">
        <f>G131</f>
        <v>2300</v>
      </c>
    </row>
    <row r="131" spans="1:7" ht="19.5" customHeight="1">
      <c r="A131" s="39"/>
      <c r="B131" s="39"/>
      <c r="C131" s="12" t="s">
        <v>49</v>
      </c>
      <c r="D131" s="13">
        <f t="shared" si="9"/>
        <v>6900</v>
      </c>
      <c r="E131" s="13">
        <v>2300</v>
      </c>
      <c r="F131" s="13">
        <f>2300-2300+2300</f>
        <v>2300</v>
      </c>
      <c r="G131" s="13">
        <v>2300</v>
      </c>
    </row>
    <row r="132" spans="1:7" ht="21.75" customHeight="1">
      <c r="A132" s="39"/>
      <c r="B132" s="39"/>
      <c r="C132" s="12" t="s">
        <v>92</v>
      </c>
      <c r="D132" s="13">
        <f t="shared" si="9"/>
        <v>0</v>
      </c>
      <c r="E132" s="13">
        <v>0</v>
      </c>
      <c r="F132" s="13">
        <v>0</v>
      </c>
      <c r="G132" s="13">
        <v>0</v>
      </c>
    </row>
    <row r="133" spans="1:7" ht="20.25" customHeight="1">
      <c r="A133" s="39" t="s">
        <v>29</v>
      </c>
      <c r="B133" s="39" t="s">
        <v>46</v>
      </c>
      <c r="C133" s="12" t="s">
        <v>55</v>
      </c>
      <c r="D133" s="13">
        <f t="shared" si="9"/>
        <v>4500</v>
      </c>
      <c r="E133" s="13">
        <f>E134+E135</f>
        <v>1500</v>
      </c>
      <c r="F133" s="13">
        <f>F134+F135</f>
        <v>1500</v>
      </c>
      <c r="G133" s="13">
        <f>G134+G135</f>
        <v>1500</v>
      </c>
    </row>
    <row r="134" spans="1:7" ht="20.25" customHeight="1">
      <c r="A134" s="39"/>
      <c r="B134" s="39"/>
      <c r="C134" s="12" t="s">
        <v>49</v>
      </c>
      <c r="D134" s="13">
        <f t="shared" si="9"/>
        <v>4500</v>
      </c>
      <c r="E134" s="13">
        <v>1500</v>
      </c>
      <c r="F134" s="13">
        <f>1500-1500+1500</f>
        <v>1500</v>
      </c>
      <c r="G134" s="13">
        <v>1500</v>
      </c>
    </row>
    <row r="135" spans="1:7" ht="21" customHeight="1">
      <c r="A135" s="39"/>
      <c r="B135" s="39"/>
      <c r="C135" s="12" t="s">
        <v>92</v>
      </c>
      <c r="D135" s="13">
        <f t="shared" si="9"/>
        <v>0</v>
      </c>
      <c r="E135" s="13">
        <v>0</v>
      </c>
      <c r="F135" s="13">
        <v>0</v>
      </c>
      <c r="G135" s="13">
        <v>0</v>
      </c>
    </row>
    <row r="136" spans="1:7" s="25" customFormat="1" ht="13.5">
      <c r="A136" s="7">
        <v>1</v>
      </c>
      <c r="B136" s="7">
        <v>2</v>
      </c>
      <c r="C136" s="7">
        <v>3</v>
      </c>
      <c r="D136" s="7">
        <v>4</v>
      </c>
      <c r="E136" s="7">
        <v>5</v>
      </c>
      <c r="F136" s="7">
        <v>6</v>
      </c>
      <c r="G136" s="7">
        <v>7</v>
      </c>
    </row>
    <row r="137" spans="1:7" ht="51" customHeight="1">
      <c r="A137" s="39" t="s">
        <v>52</v>
      </c>
      <c r="B137" s="39" t="s">
        <v>131</v>
      </c>
      <c r="C137" s="12" t="s">
        <v>55</v>
      </c>
      <c r="D137" s="13">
        <f t="shared" si="9"/>
        <v>1250</v>
      </c>
      <c r="E137" s="13">
        <f>E138</f>
        <v>50</v>
      </c>
      <c r="F137" s="13">
        <f>F138</f>
        <v>600</v>
      </c>
      <c r="G137" s="13">
        <f>G138</f>
        <v>600</v>
      </c>
    </row>
    <row r="138" spans="1:7" ht="51" customHeight="1">
      <c r="A138" s="39"/>
      <c r="B138" s="39"/>
      <c r="C138" s="11" t="s">
        <v>49</v>
      </c>
      <c r="D138" s="13">
        <f t="shared" si="9"/>
        <v>1250</v>
      </c>
      <c r="E138" s="13">
        <f>600-550</f>
        <v>50</v>
      </c>
      <c r="F138" s="13">
        <f>600-600+600</f>
        <v>600</v>
      </c>
      <c r="G138" s="13">
        <v>600</v>
      </c>
    </row>
    <row r="139" spans="1:7" ht="51" customHeight="1">
      <c r="A139" s="39"/>
      <c r="B139" s="39"/>
      <c r="C139" s="11" t="s">
        <v>92</v>
      </c>
      <c r="D139" s="13">
        <f t="shared" si="9"/>
        <v>0</v>
      </c>
      <c r="E139" s="13">
        <v>0</v>
      </c>
      <c r="F139" s="13">
        <v>0</v>
      </c>
      <c r="G139" s="13">
        <v>0</v>
      </c>
    </row>
    <row r="140" spans="1:7" ht="51" customHeight="1">
      <c r="A140" s="39" t="s">
        <v>30</v>
      </c>
      <c r="B140" s="39" t="s">
        <v>144</v>
      </c>
      <c r="C140" s="12" t="s">
        <v>55</v>
      </c>
      <c r="D140" s="13">
        <f>E140+F140+G140</f>
        <v>1300</v>
      </c>
      <c r="E140" s="13">
        <f>E141+E142</f>
        <v>650</v>
      </c>
      <c r="F140" s="13">
        <f>F141+F142</f>
        <v>0</v>
      </c>
      <c r="G140" s="13">
        <f>G141+G142</f>
        <v>650</v>
      </c>
    </row>
    <row r="141" spans="1:7" ht="51" customHeight="1">
      <c r="A141" s="39"/>
      <c r="B141" s="39"/>
      <c r="C141" s="12" t="s">
        <v>49</v>
      </c>
      <c r="D141" s="13">
        <f>SUM(E141:G141)</f>
        <v>1300</v>
      </c>
      <c r="E141" s="13">
        <v>650</v>
      </c>
      <c r="F141" s="13">
        <f>650-650</f>
        <v>0</v>
      </c>
      <c r="G141" s="13">
        <v>650</v>
      </c>
    </row>
    <row r="142" spans="1:7" ht="51" customHeight="1">
      <c r="A142" s="39"/>
      <c r="B142" s="39"/>
      <c r="C142" s="12" t="s">
        <v>92</v>
      </c>
      <c r="D142" s="13">
        <f>SUM(E142:G142)</f>
        <v>0</v>
      </c>
      <c r="E142" s="13">
        <v>0</v>
      </c>
      <c r="F142" s="13">
        <v>0</v>
      </c>
      <c r="G142" s="13">
        <v>0</v>
      </c>
    </row>
    <row r="143" spans="1:7" ht="20.25" customHeight="1">
      <c r="A143" s="36" t="s">
        <v>31</v>
      </c>
      <c r="B143" s="36" t="s">
        <v>129</v>
      </c>
      <c r="C143" s="11" t="s">
        <v>55</v>
      </c>
      <c r="D143" s="13">
        <f>E143+F143+G143</f>
        <v>520</v>
      </c>
      <c r="E143" s="13">
        <f>E144+E145</f>
        <v>0</v>
      </c>
      <c r="F143" s="13">
        <f>F144+F145</f>
        <v>260</v>
      </c>
      <c r="G143" s="13">
        <f>G144+G145</f>
        <v>260</v>
      </c>
    </row>
    <row r="144" spans="1:7" ht="18" customHeight="1">
      <c r="A144" s="37"/>
      <c r="B144" s="37"/>
      <c r="C144" s="12" t="s">
        <v>49</v>
      </c>
      <c r="D144" s="13">
        <f t="shared" si="9"/>
        <v>520</v>
      </c>
      <c r="E144" s="13">
        <f>260-260</f>
        <v>0</v>
      </c>
      <c r="F144" s="13">
        <v>260</v>
      </c>
      <c r="G144" s="13">
        <v>260</v>
      </c>
    </row>
    <row r="145" spans="1:7" ht="19.5" customHeight="1">
      <c r="A145" s="37"/>
      <c r="B145" s="37"/>
      <c r="C145" s="12" t="s">
        <v>92</v>
      </c>
      <c r="D145" s="13">
        <f t="shared" si="9"/>
        <v>0</v>
      </c>
      <c r="E145" s="13">
        <v>0</v>
      </c>
      <c r="F145" s="13">
        <v>0</v>
      </c>
      <c r="G145" s="13">
        <v>0</v>
      </c>
    </row>
    <row r="146" spans="1:7" ht="17.25" customHeight="1">
      <c r="A146" s="37"/>
      <c r="B146" s="37"/>
      <c r="C146" s="12" t="s">
        <v>102</v>
      </c>
      <c r="D146" s="13">
        <f t="shared" si="9"/>
        <v>0</v>
      </c>
      <c r="E146" s="13">
        <v>0</v>
      </c>
      <c r="F146" s="13">
        <v>0</v>
      </c>
      <c r="G146" s="13">
        <v>0</v>
      </c>
    </row>
    <row r="147" spans="1:7" ht="18" customHeight="1">
      <c r="A147" s="38"/>
      <c r="B147" s="38"/>
      <c r="C147" s="12" t="s">
        <v>135</v>
      </c>
      <c r="D147" s="13">
        <f t="shared" si="9"/>
        <v>0</v>
      </c>
      <c r="E147" s="13">
        <v>0</v>
      </c>
      <c r="F147" s="13">
        <v>0</v>
      </c>
      <c r="G147" s="13">
        <v>0</v>
      </c>
    </row>
    <row r="148" spans="1:7" ht="15" customHeight="1">
      <c r="A148" s="7">
        <v>1</v>
      </c>
      <c r="B148" s="7">
        <v>2</v>
      </c>
      <c r="C148" s="7">
        <v>3</v>
      </c>
      <c r="D148" s="7">
        <v>4</v>
      </c>
      <c r="E148" s="7">
        <v>5</v>
      </c>
      <c r="F148" s="7">
        <v>6</v>
      </c>
      <c r="G148" s="7">
        <v>7</v>
      </c>
    </row>
    <row r="149" spans="1:7" ht="15.75" customHeight="1">
      <c r="A149" s="36" t="s">
        <v>44</v>
      </c>
      <c r="B149" s="36" t="s">
        <v>87</v>
      </c>
      <c r="C149" s="26" t="s">
        <v>55</v>
      </c>
      <c r="D149" s="13">
        <f>SUM(E149:G149)</f>
        <v>130322.2</v>
      </c>
      <c r="E149" s="13">
        <f>E150+E151</f>
        <v>33102.2</v>
      </c>
      <c r="F149" s="13">
        <f>F150+F151</f>
        <v>48610</v>
      </c>
      <c r="G149" s="13">
        <f>G150+G151</f>
        <v>48610</v>
      </c>
    </row>
    <row r="150" spans="1:7" ht="15.75" customHeight="1">
      <c r="A150" s="37"/>
      <c r="B150" s="37"/>
      <c r="C150" s="26" t="s">
        <v>41</v>
      </c>
      <c r="D150" s="13">
        <f>SUM(E150:G150)</f>
        <v>130322.2</v>
      </c>
      <c r="E150" s="13">
        <f>E152+E153</f>
        <v>33102.2</v>
      </c>
      <c r="F150" s="13">
        <f>F152+F153</f>
        <v>48610</v>
      </c>
      <c r="G150" s="13">
        <f>G152+G153</f>
        <v>48610</v>
      </c>
    </row>
    <row r="151" spans="1:7" ht="15.75" customHeight="1">
      <c r="A151" s="37"/>
      <c r="B151" s="37"/>
      <c r="C151" s="26" t="s">
        <v>42</v>
      </c>
      <c r="D151" s="13">
        <f>SUM(E151:G151)</f>
        <v>0</v>
      </c>
      <c r="E151" s="13">
        <v>0</v>
      </c>
      <c r="F151" s="13">
        <v>0</v>
      </c>
      <c r="G151" s="13">
        <v>0</v>
      </c>
    </row>
    <row r="152" spans="1:7" ht="15.75" customHeight="1">
      <c r="A152" s="37"/>
      <c r="B152" s="37"/>
      <c r="C152" s="11" t="s">
        <v>48</v>
      </c>
      <c r="D152" s="13">
        <f aca="true" t="shared" si="10" ref="D152:D175">SUM(E152:G152)</f>
        <v>129970.2</v>
      </c>
      <c r="E152" s="13">
        <f>E159+E172</f>
        <v>32970.2</v>
      </c>
      <c r="F152" s="13">
        <f>F159+F172</f>
        <v>48500</v>
      </c>
      <c r="G152" s="13">
        <f>G159+G172</f>
        <v>48500</v>
      </c>
    </row>
    <row r="153" spans="1:7" ht="15.75" customHeight="1">
      <c r="A153" s="37"/>
      <c r="B153" s="37"/>
      <c r="C153" s="11" t="s">
        <v>90</v>
      </c>
      <c r="D153" s="13">
        <f t="shared" si="10"/>
        <v>352</v>
      </c>
      <c r="E153" s="13">
        <f>E173</f>
        <v>132</v>
      </c>
      <c r="F153" s="13">
        <f>F173</f>
        <v>110</v>
      </c>
      <c r="G153" s="13">
        <f>G173</f>
        <v>110</v>
      </c>
    </row>
    <row r="154" spans="1:7" ht="15.75" customHeight="1">
      <c r="A154" s="37"/>
      <c r="B154" s="37"/>
      <c r="C154" s="26" t="s">
        <v>91</v>
      </c>
      <c r="D154" s="13">
        <f t="shared" si="10"/>
        <v>0</v>
      </c>
      <c r="E154" s="13">
        <v>0</v>
      </c>
      <c r="F154" s="13">
        <v>0</v>
      </c>
      <c r="G154" s="13">
        <v>0</v>
      </c>
    </row>
    <row r="155" spans="1:7" ht="15.75" customHeight="1">
      <c r="A155" s="37"/>
      <c r="B155" s="37"/>
      <c r="C155" s="26" t="s">
        <v>92</v>
      </c>
      <c r="D155" s="13">
        <f t="shared" si="10"/>
        <v>0</v>
      </c>
      <c r="E155" s="13">
        <v>0</v>
      </c>
      <c r="F155" s="13">
        <v>0</v>
      </c>
      <c r="G155" s="13">
        <v>0</v>
      </c>
    </row>
    <row r="156" spans="1:7" ht="15.75" customHeight="1">
      <c r="A156" s="36" t="s">
        <v>32</v>
      </c>
      <c r="B156" s="36" t="s">
        <v>72</v>
      </c>
      <c r="C156" s="12" t="s">
        <v>55</v>
      </c>
      <c r="D156" s="13">
        <f t="shared" si="10"/>
        <v>48273.4</v>
      </c>
      <c r="E156" s="13">
        <f>E157+E158</f>
        <v>8073.4</v>
      </c>
      <c r="F156" s="13">
        <f>F157+F158</f>
        <v>20100</v>
      </c>
      <c r="G156" s="13">
        <f>G157+G158</f>
        <v>20100</v>
      </c>
    </row>
    <row r="157" spans="1:7" ht="15.75" customHeight="1">
      <c r="A157" s="37"/>
      <c r="B157" s="37"/>
      <c r="C157" s="12" t="s">
        <v>41</v>
      </c>
      <c r="D157" s="13">
        <f>SUM(E157:G157)</f>
        <v>48273.4</v>
      </c>
      <c r="E157" s="13">
        <f>E159</f>
        <v>8073.4</v>
      </c>
      <c r="F157" s="13">
        <f>F159</f>
        <v>20100</v>
      </c>
      <c r="G157" s="13">
        <f>G159</f>
        <v>20100</v>
      </c>
    </row>
    <row r="158" spans="1:7" ht="15.75" customHeight="1">
      <c r="A158" s="37"/>
      <c r="B158" s="37"/>
      <c r="C158" s="12" t="s">
        <v>42</v>
      </c>
      <c r="D158" s="13">
        <f>SUM(E158:G158)</f>
        <v>0</v>
      </c>
      <c r="E158" s="13">
        <v>0</v>
      </c>
      <c r="F158" s="13">
        <v>0</v>
      </c>
      <c r="G158" s="13">
        <v>0</v>
      </c>
    </row>
    <row r="159" spans="1:7" ht="15.75" customHeight="1">
      <c r="A159" s="37"/>
      <c r="B159" s="37"/>
      <c r="C159" s="12" t="s">
        <v>49</v>
      </c>
      <c r="D159" s="13">
        <f t="shared" si="10"/>
        <v>48273.4</v>
      </c>
      <c r="E159" s="13">
        <f>E163+E166</f>
        <v>8073.4</v>
      </c>
      <c r="F159" s="13">
        <f>F163+F166</f>
        <v>20100</v>
      </c>
      <c r="G159" s="13">
        <f>G163+G166</f>
        <v>20100</v>
      </c>
    </row>
    <row r="160" spans="1:7" ht="15.75" customHeight="1">
      <c r="A160" s="37"/>
      <c r="B160" s="37"/>
      <c r="C160" s="12" t="s">
        <v>91</v>
      </c>
      <c r="D160" s="13">
        <f t="shared" si="10"/>
        <v>0</v>
      </c>
      <c r="E160" s="13">
        <v>0</v>
      </c>
      <c r="F160" s="13">
        <v>0</v>
      </c>
      <c r="G160" s="13">
        <v>0</v>
      </c>
    </row>
    <row r="161" spans="1:7" ht="15.75" customHeight="1">
      <c r="A161" s="38"/>
      <c r="B161" s="38"/>
      <c r="C161" s="12" t="s">
        <v>92</v>
      </c>
      <c r="D161" s="13">
        <f t="shared" si="10"/>
        <v>0</v>
      </c>
      <c r="E161" s="13">
        <v>0</v>
      </c>
      <c r="F161" s="13">
        <v>0</v>
      </c>
      <c r="G161" s="13">
        <v>0</v>
      </c>
    </row>
    <row r="162" spans="1:7" ht="20.25" customHeight="1">
      <c r="A162" s="39" t="s">
        <v>33</v>
      </c>
      <c r="B162" s="39" t="s">
        <v>71</v>
      </c>
      <c r="C162" s="12" t="s">
        <v>55</v>
      </c>
      <c r="D162" s="13">
        <f t="shared" si="10"/>
        <v>47995.7</v>
      </c>
      <c r="E162" s="13">
        <f>E163+E164</f>
        <v>7995.7</v>
      </c>
      <c r="F162" s="13">
        <f>F163+F164</f>
        <v>20000</v>
      </c>
      <c r="G162" s="13">
        <f>G163+G164</f>
        <v>20000</v>
      </c>
    </row>
    <row r="163" spans="1:7" ht="20.25" customHeight="1">
      <c r="A163" s="39"/>
      <c r="B163" s="39"/>
      <c r="C163" s="12" t="s">
        <v>49</v>
      </c>
      <c r="D163" s="13">
        <f t="shared" si="10"/>
        <v>47995.7</v>
      </c>
      <c r="E163" s="13">
        <f>24000-24000+3000+1050+145.7+1000+2800</f>
        <v>7995.7</v>
      </c>
      <c r="F163" s="13">
        <f>24000-4000</f>
        <v>20000</v>
      </c>
      <c r="G163" s="13">
        <f>24000-4000</f>
        <v>20000</v>
      </c>
    </row>
    <row r="164" spans="1:7" ht="20.25" customHeight="1">
      <c r="A164" s="39"/>
      <c r="B164" s="39"/>
      <c r="C164" s="12" t="s">
        <v>91</v>
      </c>
      <c r="D164" s="13">
        <f t="shared" si="10"/>
        <v>0</v>
      </c>
      <c r="E164" s="13">
        <v>0</v>
      </c>
      <c r="F164" s="13">
        <v>0</v>
      </c>
      <c r="G164" s="13">
        <f>0</f>
        <v>0</v>
      </c>
    </row>
    <row r="165" spans="1:7" ht="20.25" customHeight="1">
      <c r="A165" s="36" t="s">
        <v>69</v>
      </c>
      <c r="B165" s="36" t="s">
        <v>70</v>
      </c>
      <c r="C165" s="12" t="s">
        <v>55</v>
      </c>
      <c r="D165" s="13">
        <f>SUM(E165:G165)</f>
        <v>277.7</v>
      </c>
      <c r="E165" s="13">
        <f>E166+E167</f>
        <v>77.7</v>
      </c>
      <c r="F165" s="13">
        <f>F166+F167</f>
        <v>100</v>
      </c>
      <c r="G165" s="13">
        <f>G166+G167</f>
        <v>100</v>
      </c>
    </row>
    <row r="166" spans="1:7" ht="20.25" customHeight="1">
      <c r="A166" s="37"/>
      <c r="B166" s="37"/>
      <c r="C166" s="12" t="s">
        <v>49</v>
      </c>
      <c r="D166" s="13">
        <f>SUM(E166:G166)</f>
        <v>277.7</v>
      </c>
      <c r="E166" s="13">
        <f>100+22.4-22.7-22</f>
        <v>77.7</v>
      </c>
      <c r="F166" s="13">
        <f>100+26-26</f>
        <v>100</v>
      </c>
      <c r="G166" s="13">
        <v>100</v>
      </c>
    </row>
    <row r="167" spans="1:7" ht="20.25" customHeight="1">
      <c r="A167" s="37"/>
      <c r="B167" s="37"/>
      <c r="C167" s="12" t="s">
        <v>91</v>
      </c>
      <c r="D167" s="13">
        <f>SUM(E167:G167)</f>
        <v>0</v>
      </c>
      <c r="E167" s="13">
        <v>0</v>
      </c>
      <c r="F167" s="13">
        <v>0</v>
      </c>
      <c r="G167" s="13">
        <f>0</f>
        <v>0</v>
      </c>
    </row>
    <row r="168" spans="1:7" ht="20.25" customHeight="1">
      <c r="A168" s="38"/>
      <c r="B168" s="38"/>
      <c r="C168" s="12" t="s">
        <v>92</v>
      </c>
      <c r="D168" s="13">
        <f>SUM(E168:G168)</f>
        <v>0</v>
      </c>
      <c r="E168" s="13">
        <v>0</v>
      </c>
      <c r="F168" s="13">
        <v>0</v>
      </c>
      <c r="G168" s="13">
        <v>0</v>
      </c>
    </row>
    <row r="169" spans="1:7" ht="15" customHeight="1">
      <c r="A169" s="36" t="s">
        <v>7</v>
      </c>
      <c r="B169" s="36" t="s">
        <v>8</v>
      </c>
      <c r="C169" s="26" t="s">
        <v>55</v>
      </c>
      <c r="D169" s="13">
        <f t="shared" si="10"/>
        <v>82048.8</v>
      </c>
      <c r="E169" s="13">
        <f>E170+E171</f>
        <v>25028.8</v>
      </c>
      <c r="F169" s="13">
        <f>F170+F171</f>
        <v>28510</v>
      </c>
      <c r="G169" s="13">
        <f>G170+G171</f>
        <v>28510</v>
      </c>
    </row>
    <row r="170" spans="1:7" ht="15" customHeight="1">
      <c r="A170" s="37"/>
      <c r="B170" s="37"/>
      <c r="C170" s="26" t="s">
        <v>41</v>
      </c>
      <c r="D170" s="13">
        <f>SUM(E170:G170)</f>
        <v>82048.8</v>
      </c>
      <c r="E170" s="13">
        <f>E172+E174+E175+E173</f>
        <v>25028.8</v>
      </c>
      <c r="F170" s="13">
        <f>F172+F174+F175+F173</f>
        <v>28510</v>
      </c>
      <c r="G170" s="13">
        <f>G172+G174+G175+G173</f>
        <v>28510</v>
      </c>
    </row>
    <row r="171" spans="1:7" ht="15" customHeight="1">
      <c r="A171" s="37"/>
      <c r="B171" s="37"/>
      <c r="C171" s="26" t="s">
        <v>42</v>
      </c>
      <c r="D171" s="13">
        <f>SUM(E171:G171)</f>
        <v>0</v>
      </c>
      <c r="E171" s="13">
        <v>0</v>
      </c>
      <c r="F171" s="13">
        <v>0</v>
      </c>
      <c r="G171" s="13">
        <v>0</v>
      </c>
    </row>
    <row r="172" spans="1:7" ht="15" customHeight="1">
      <c r="A172" s="37"/>
      <c r="B172" s="37"/>
      <c r="C172" s="26" t="s">
        <v>49</v>
      </c>
      <c r="D172" s="13">
        <f t="shared" si="10"/>
        <v>81696.8</v>
      </c>
      <c r="E172" s="13">
        <f>E177+E182+E186+E190</f>
        <v>24896.8</v>
      </c>
      <c r="F172" s="13">
        <f>F177+F182+F186+F190</f>
        <v>28400</v>
      </c>
      <c r="G172" s="13">
        <f>G177+G182+G186+G190</f>
        <v>28400</v>
      </c>
    </row>
    <row r="173" spans="1:7" ht="15" customHeight="1">
      <c r="A173" s="37"/>
      <c r="B173" s="37"/>
      <c r="C173" s="26" t="s">
        <v>90</v>
      </c>
      <c r="D173" s="13">
        <f t="shared" si="10"/>
        <v>352</v>
      </c>
      <c r="E173" s="13">
        <f>E191</f>
        <v>132</v>
      </c>
      <c r="F173" s="13">
        <f>F191</f>
        <v>110</v>
      </c>
      <c r="G173" s="13">
        <f>G191</f>
        <v>110</v>
      </c>
    </row>
    <row r="174" spans="1:7" ht="15" customHeight="1">
      <c r="A174" s="37"/>
      <c r="B174" s="37"/>
      <c r="C174" s="26" t="s">
        <v>91</v>
      </c>
      <c r="D174" s="13">
        <f t="shared" si="10"/>
        <v>0</v>
      </c>
      <c r="E174" s="13">
        <v>0</v>
      </c>
      <c r="F174" s="13">
        <v>0</v>
      </c>
      <c r="G174" s="13">
        <v>0</v>
      </c>
    </row>
    <row r="175" spans="1:7" ht="15" customHeight="1">
      <c r="A175" s="37"/>
      <c r="B175" s="37"/>
      <c r="C175" s="26" t="s">
        <v>92</v>
      </c>
      <c r="D175" s="13">
        <f t="shared" si="10"/>
        <v>0</v>
      </c>
      <c r="E175" s="13">
        <v>0</v>
      </c>
      <c r="F175" s="13">
        <v>0</v>
      </c>
      <c r="G175" s="13">
        <v>0</v>
      </c>
    </row>
    <row r="176" spans="1:7" ht="33" customHeight="1">
      <c r="A176" s="39" t="s">
        <v>34</v>
      </c>
      <c r="B176" s="39" t="s">
        <v>76</v>
      </c>
      <c r="C176" s="12" t="s">
        <v>55</v>
      </c>
      <c r="D176" s="13">
        <f aca="true" t="shared" si="11" ref="D176:D184">SUM(E176:G176)</f>
        <v>2822.6</v>
      </c>
      <c r="E176" s="13">
        <f>E177+E178+E179</f>
        <v>822.5999999999999</v>
      </c>
      <c r="F176" s="13">
        <f>F177+F178+F179</f>
        <v>1000</v>
      </c>
      <c r="G176" s="13">
        <f>G177+G178+G179</f>
        <v>1000</v>
      </c>
    </row>
    <row r="177" spans="1:7" ht="33" customHeight="1">
      <c r="A177" s="39"/>
      <c r="B177" s="39"/>
      <c r="C177" s="11" t="s">
        <v>49</v>
      </c>
      <c r="D177" s="13">
        <f t="shared" si="11"/>
        <v>2822.6</v>
      </c>
      <c r="E177" s="13">
        <f>1200-22.4-130-225</f>
        <v>822.5999999999999</v>
      </c>
      <c r="F177" s="13">
        <f>1200-26-174</f>
        <v>1000</v>
      </c>
      <c r="G177" s="13">
        <f>500+100+600-200</f>
        <v>1000</v>
      </c>
    </row>
    <row r="178" spans="1:7" ht="33" customHeight="1">
      <c r="A178" s="39"/>
      <c r="B178" s="39"/>
      <c r="C178" s="11" t="s">
        <v>91</v>
      </c>
      <c r="D178" s="13">
        <v>0</v>
      </c>
      <c r="E178" s="13">
        <v>0</v>
      </c>
      <c r="F178" s="13">
        <v>0</v>
      </c>
      <c r="G178" s="13">
        <v>0</v>
      </c>
    </row>
    <row r="179" spans="1:7" ht="33" customHeight="1">
      <c r="A179" s="39"/>
      <c r="B179" s="39"/>
      <c r="C179" s="11" t="s">
        <v>92</v>
      </c>
      <c r="D179" s="13">
        <f t="shared" si="11"/>
        <v>0</v>
      </c>
      <c r="E179" s="13">
        <v>0</v>
      </c>
      <c r="F179" s="13">
        <v>0</v>
      </c>
      <c r="G179" s="13">
        <v>0</v>
      </c>
    </row>
    <row r="180" spans="1:7" ht="15" customHeight="1">
      <c r="A180" s="21">
        <v>1</v>
      </c>
      <c r="B180" s="21">
        <v>2</v>
      </c>
      <c r="C180" s="7">
        <v>3</v>
      </c>
      <c r="D180" s="27">
        <v>4</v>
      </c>
      <c r="E180" s="27">
        <v>5</v>
      </c>
      <c r="F180" s="27">
        <v>6</v>
      </c>
      <c r="G180" s="27">
        <v>7</v>
      </c>
    </row>
    <row r="181" spans="1:7" ht="33.75" customHeight="1">
      <c r="A181" s="36" t="s">
        <v>65</v>
      </c>
      <c r="B181" s="36" t="s">
        <v>146</v>
      </c>
      <c r="C181" s="11" t="s">
        <v>55</v>
      </c>
      <c r="D181" s="13">
        <f t="shared" si="11"/>
        <v>74884.2</v>
      </c>
      <c r="E181" s="13">
        <f>E182+E183+E184</f>
        <v>22884.2</v>
      </c>
      <c r="F181" s="13">
        <f>F182+F183+F184</f>
        <v>26000</v>
      </c>
      <c r="G181" s="13">
        <f>G182+G183+G184</f>
        <v>26000</v>
      </c>
    </row>
    <row r="182" spans="1:7" ht="33.75" customHeight="1">
      <c r="A182" s="37"/>
      <c r="B182" s="37"/>
      <c r="C182" s="11" t="s">
        <v>49</v>
      </c>
      <c r="D182" s="13">
        <f t="shared" si="11"/>
        <v>74884.2</v>
      </c>
      <c r="E182" s="13">
        <f>20000+2730+154.2</f>
        <v>22884.2</v>
      </c>
      <c r="F182" s="13">
        <f>20000+6000</f>
        <v>26000</v>
      </c>
      <c r="G182" s="13">
        <f>20000+6000</f>
        <v>26000</v>
      </c>
    </row>
    <row r="183" spans="1:7" ht="33.75" customHeight="1">
      <c r="A183" s="37"/>
      <c r="B183" s="37"/>
      <c r="C183" s="11" t="s">
        <v>91</v>
      </c>
      <c r="D183" s="13">
        <f t="shared" si="11"/>
        <v>0</v>
      </c>
      <c r="E183" s="13">
        <v>0</v>
      </c>
      <c r="F183" s="13">
        <v>0</v>
      </c>
      <c r="G183" s="13">
        <v>0</v>
      </c>
    </row>
    <row r="184" spans="1:7" ht="33.75" customHeight="1">
      <c r="A184" s="37"/>
      <c r="B184" s="37"/>
      <c r="C184" s="11" t="s">
        <v>92</v>
      </c>
      <c r="D184" s="13">
        <f t="shared" si="11"/>
        <v>0</v>
      </c>
      <c r="E184" s="13">
        <v>0</v>
      </c>
      <c r="F184" s="13">
        <v>0</v>
      </c>
      <c r="G184" s="13">
        <v>0</v>
      </c>
    </row>
    <row r="185" spans="1:7" ht="22.5" customHeight="1">
      <c r="A185" s="39" t="s">
        <v>66</v>
      </c>
      <c r="B185" s="39" t="s">
        <v>59</v>
      </c>
      <c r="C185" s="11" t="s">
        <v>55</v>
      </c>
      <c r="D185" s="13">
        <f aca="true" t="shared" si="12" ref="D185:D193">SUM(E185:G185)</f>
        <v>3990</v>
      </c>
      <c r="E185" s="13">
        <f>E186+E187+E188</f>
        <v>1190</v>
      </c>
      <c r="F185" s="13">
        <f>F186+F187+F188</f>
        <v>1400</v>
      </c>
      <c r="G185" s="13">
        <f>G186+G187+G188</f>
        <v>1400</v>
      </c>
    </row>
    <row r="186" spans="1:7" ht="22.5" customHeight="1">
      <c r="A186" s="39"/>
      <c r="B186" s="39"/>
      <c r="C186" s="11" t="s">
        <v>49</v>
      </c>
      <c r="D186" s="13">
        <f t="shared" si="12"/>
        <v>3990</v>
      </c>
      <c r="E186" s="13">
        <f>1060+130</f>
        <v>1190</v>
      </c>
      <c r="F186" s="13">
        <f>1060+340</f>
        <v>1400</v>
      </c>
      <c r="G186" s="13">
        <f>1060+340</f>
        <v>1400</v>
      </c>
    </row>
    <row r="187" spans="1:7" ht="22.5" customHeight="1">
      <c r="A187" s="39"/>
      <c r="B187" s="39"/>
      <c r="C187" s="11" t="s">
        <v>91</v>
      </c>
      <c r="D187" s="13">
        <f t="shared" si="12"/>
        <v>0</v>
      </c>
      <c r="E187" s="13">
        <v>0</v>
      </c>
      <c r="F187" s="13">
        <v>0</v>
      </c>
      <c r="G187" s="13">
        <v>0</v>
      </c>
    </row>
    <row r="188" spans="1:7" ht="22.5" customHeight="1">
      <c r="A188" s="39"/>
      <c r="B188" s="39"/>
      <c r="C188" s="11" t="s">
        <v>94</v>
      </c>
      <c r="D188" s="13">
        <f t="shared" si="12"/>
        <v>0</v>
      </c>
      <c r="E188" s="13">
        <v>0</v>
      </c>
      <c r="F188" s="13">
        <v>0</v>
      </c>
      <c r="G188" s="13">
        <v>0</v>
      </c>
    </row>
    <row r="189" spans="1:7" ht="21" customHeight="1">
      <c r="A189" s="39" t="s">
        <v>73</v>
      </c>
      <c r="B189" s="39" t="s">
        <v>74</v>
      </c>
      <c r="C189" s="11" t="s">
        <v>55</v>
      </c>
      <c r="D189" s="13">
        <f t="shared" si="12"/>
        <v>352</v>
      </c>
      <c r="E189" s="13">
        <f>E190+E192+E193+E191</f>
        <v>132</v>
      </c>
      <c r="F189" s="13">
        <f>F190+F192+F193+F191</f>
        <v>110</v>
      </c>
      <c r="G189" s="13">
        <f>G190+G192+G193+G191</f>
        <v>110</v>
      </c>
    </row>
    <row r="190" spans="1:8" ht="21" customHeight="1">
      <c r="A190" s="39"/>
      <c r="B190" s="39"/>
      <c r="C190" s="11" t="s">
        <v>49</v>
      </c>
      <c r="D190" s="13">
        <f t="shared" si="12"/>
        <v>0</v>
      </c>
      <c r="E190" s="13">
        <v>0</v>
      </c>
      <c r="F190" s="13">
        <v>0</v>
      </c>
      <c r="G190" s="13">
        <v>0</v>
      </c>
      <c r="H190" s="32"/>
    </row>
    <row r="191" spans="1:8" ht="21" customHeight="1">
      <c r="A191" s="39"/>
      <c r="B191" s="39"/>
      <c r="C191" s="11" t="s">
        <v>90</v>
      </c>
      <c r="D191" s="13">
        <f t="shared" si="12"/>
        <v>352</v>
      </c>
      <c r="E191" s="13">
        <f>110+22</f>
        <v>132</v>
      </c>
      <c r="F191" s="13">
        <v>110</v>
      </c>
      <c r="G191" s="13">
        <v>110</v>
      </c>
      <c r="H191" s="32"/>
    </row>
    <row r="192" spans="1:7" ht="21" customHeight="1">
      <c r="A192" s="39"/>
      <c r="B192" s="39"/>
      <c r="C192" s="11" t="s">
        <v>91</v>
      </c>
      <c r="D192" s="13">
        <f t="shared" si="12"/>
        <v>0</v>
      </c>
      <c r="E192" s="13">
        <v>0</v>
      </c>
      <c r="F192" s="13">
        <v>0</v>
      </c>
      <c r="G192" s="13">
        <v>0</v>
      </c>
    </row>
    <row r="193" spans="1:7" ht="21" customHeight="1">
      <c r="A193" s="39"/>
      <c r="B193" s="39"/>
      <c r="C193" s="11" t="s">
        <v>92</v>
      </c>
      <c r="D193" s="13">
        <f t="shared" si="12"/>
        <v>0</v>
      </c>
      <c r="E193" s="13">
        <v>0</v>
      </c>
      <c r="F193" s="13">
        <v>0</v>
      </c>
      <c r="G193" s="13">
        <v>0</v>
      </c>
    </row>
    <row r="194" spans="1:7" ht="42.75" customHeight="1">
      <c r="A194" s="43"/>
      <c r="B194" s="43"/>
      <c r="C194" s="43"/>
      <c r="D194" s="43"/>
      <c r="E194" s="43"/>
      <c r="F194" s="43"/>
      <c r="G194" s="43"/>
    </row>
    <row r="197" ht="13.5">
      <c r="B197" s="1"/>
    </row>
    <row r="199" ht="13.5">
      <c r="B199" s="2"/>
    </row>
    <row r="200" ht="13.5">
      <c r="B200" s="6"/>
    </row>
    <row r="201" ht="13.5">
      <c r="B201" s="6"/>
    </row>
    <row r="202" ht="13.5">
      <c r="B202" s="2"/>
    </row>
    <row r="205" ht="13.5">
      <c r="B205" s="1"/>
    </row>
  </sheetData>
  <sheetProtection/>
  <mergeCells count="84">
    <mergeCell ref="B74:B77"/>
    <mergeCell ref="A74:A77"/>
    <mergeCell ref="A70:A73"/>
    <mergeCell ref="B116:B119"/>
    <mergeCell ref="A108:A111"/>
    <mergeCell ref="B60:B62"/>
    <mergeCell ref="A54:A62"/>
    <mergeCell ref="A67:A69"/>
    <mergeCell ref="B90:B92"/>
    <mergeCell ref="B87:B89"/>
    <mergeCell ref="A8:A17"/>
    <mergeCell ref="B54:B55"/>
    <mergeCell ref="B67:B69"/>
    <mergeCell ref="B51:B53"/>
    <mergeCell ref="B120:B126"/>
    <mergeCell ref="A120:A126"/>
    <mergeCell ref="B93:B100"/>
    <mergeCell ref="A93:A100"/>
    <mergeCell ref="A64:A66"/>
    <mergeCell ref="B44:B48"/>
    <mergeCell ref="A51:A53"/>
    <mergeCell ref="D5:G5"/>
    <mergeCell ref="A32:A34"/>
    <mergeCell ref="B36:B38"/>
    <mergeCell ref="B32:B34"/>
    <mergeCell ref="A36:A38"/>
    <mergeCell ref="A39:A49"/>
    <mergeCell ref="B18:B24"/>
    <mergeCell ref="A18:A24"/>
    <mergeCell ref="B25:B31"/>
    <mergeCell ref="A82:A86"/>
    <mergeCell ref="B108:B111"/>
    <mergeCell ref="B78:B81"/>
    <mergeCell ref="A78:A81"/>
    <mergeCell ref="A102:A107"/>
    <mergeCell ref="B112:B115"/>
    <mergeCell ref="A90:A92"/>
    <mergeCell ref="B127:B129"/>
    <mergeCell ref="D1:G1"/>
    <mergeCell ref="A3:G3"/>
    <mergeCell ref="A5:A6"/>
    <mergeCell ref="B5:B6"/>
    <mergeCell ref="C5:C6"/>
    <mergeCell ref="B8:B17"/>
    <mergeCell ref="A127:A129"/>
    <mergeCell ref="A112:A115"/>
    <mergeCell ref="B82:B86"/>
    <mergeCell ref="B140:B142"/>
    <mergeCell ref="A133:A135"/>
    <mergeCell ref="A143:A147"/>
    <mergeCell ref="A169:A175"/>
    <mergeCell ref="B133:B135"/>
    <mergeCell ref="A162:A164"/>
    <mergeCell ref="A149:A155"/>
    <mergeCell ref="B137:B139"/>
    <mergeCell ref="B64:B66"/>
    <mergeCell ref="B70:B73"/>
    <mergeCell ref="B143:B147"/>
    <mergeCell ref="B156:B161"/>
    <mergeCell ref="A130:A132"/>
    <mergeCell ref="A140:A142"/>
    <mergeCell ref="B149:B155"/>
    <mergeCell ref="A156:A161"/>
    <mergeCell ref="A87:A89"/>
    <mergeCell ref="A137:A139"/>
    <mergeCell ref="A194:G194"/>
    <mergeCell ref="A189:A193"/>
    <mergeCell ref="B189:B193"/>
    <mergeCell ref="B181:B184"/>
    <mergeCell ref="A181:A184"/>
    <mergeCell ref="B176:B179"/>
    <mergeCell ref="B185:B188"/>
    <mergeCell ref="A176:A179"/>
    <mergeCell ref="A185:A188"/>
    <mergeCell ref="A25:A31"/>
    <mergeCell ref="B39:B43"/>
    <mergeCell ref="B162:B164"/>
    <mergeCell ref="A116:A119"/>
    <mergeCell ref="B130:B132"/>
    <mergeCell ref="B169:B175"/>
    <mergeCell ref="B102:B107"/>
    <mergeCell ref="A165:A168"/>
    <mergeCell ref="B165:B168"/>
    <mergeCell ref="B56:B59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64" r:id="rId1"/>
  <rowBreaks count="7" manualBreakCount="7">
    <brk id="34" max="6" man="1"/>
    <brk id="53" max="6" man="1"/>
    <brk id="69" max="6" man="1"/>
    <brk id="100" max="6" man="1"/>
    <brk id="135" max="6" man="1"/>
    <brk id="147" max="6" man="1"/>
    <brk id="1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0"/>
  <sheetViews>
    <sheetView view="pageBreakPreview" zoomScale="90" zoomScaleNormal="90" zoomScaleSheetLayoutView="90" zoomScalePageLayoutView="0" workbookViewId="0" topLeftCell="A274">
      <selection activeCell="B284" sqref="A118:G298"/>
    </sheetView>
  </sheetViews>
  <sheetFormatPr defaultColWidth="9.140625" defaultRowHeight="15"/>
  <cols>
    <col min="1" max="1" width="35.140625" style="3" customWidth="1"/>
    <col min="2" max="2" width="58.28125" style="3" customWidth="1"/>
    <col min="3" max="3" width="46.8515625" style="3" customWidth="1"/>
    <col min="4" max="4" width="14.00390625" style="3" customWidth="1"/>
    <col min="5" max="5" width="15.140625" style="3" customWidth="1"/>
    <col min="6" max="6" width="13.8515625" style="3" customWidth="1"/>
    <col min="7" max="7" width="14.57421875" style="3" customWidth="1"/>
    <col min="8" max="8" width="12.00390625" style="5" customWidth="1"/>
    <col min="9" max="9" width="11.8515625" style="5" customWidth="1"/>
    <col min="10" max="10" width="9.7109375" style="6" bestFit="1" customWidth="1"/>
    <col min="11" max="29" width="8.8515625" style="6" customWidth="1"/>
    <col min="30" max="16384" width="9.140625" style="6" customWidth="1"/>
  </cols>
  <sheetData>
    <row r="1" spans="2:7" ht="69.75" customHeight="1">
      <c r="B1" s="4"/>
      <c r="D1" s="44" t="s">
        <v>95</v>
      </c>
      <c r="E1" s="44"/>
      <c r="F1" s="44"/>
      <c r="G1" s="44"/>
    </row>
    <row r="2" spans="1:7" ht="21.75" customHeight="1">
      <c r="A2" s="53" t="s">
        <v>17</v>
      </c>
      <c r="B2" s="53"/>
      <c r="C2" s="53"/>
      <c r="D2" s="53"/>
      <c r="E2" s="53"/>
      <c r="F2" s="53"/>
      <c r="G2" s="53"/>
    </row>
    <row r="3" spans="5:7" ht="13.5">
      <c r="E3" s="54"/>
      <c r="F3" s="54"/>
      <c r="G3" s="54"/>
    </row>
    <row r="4" spans="1:8" ht="24" customHeight="1">
      <c r="A4" s="46" t="s">
        <v>0</v>
      </c>
      <c r="B4" s="46" t="s">
        <v>137</v>
      </c>
      <c r="C4" s="46" t="s">
        <v>9</v>
      </c>
      <c r="D4" s="46" t="s">
        <v>53</v>
      </c>
      <c r="E4" s="46"/>
      <c r="F4" s="46"/>
      <c r="G4" s="46"/>
      <c r="H4" s="8"/>
    </row>
    <row r="5" spans="1:9" ht="26.25" customHeight="1">
      <c r="A5" s="46"/>
      <c r="B5" s="46"/>
      <c r="C5" s="46"/>
      <c r="D5" s="7" t="s">
        <v>1</v>
      </c>
      <c r="E5" s="7" t="s">
        <v>61</v>
      </c>
      <c r="F5" s="7" t="s">
        <v>62</v>
      </c>
      <c r="G5" s="7" t="s">
        <v>63</v>
      </c>
      <c r="H5" s="9"/>
      <c r="I5" s="10"/>
    </row>
    <row r="6" spans="1:8" ht="13.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/>
    </row>
    <row r="7" spans="1:9" ht="18" customHeight="1">
      <c r="A7" s="39" t="s">
        <v>2</v>
      </c>
      <c r="B7" s="39" t="s">
        <v>84</v>
      </c>
      <c r="C7" s="12" t="s">
        <v>55</v>
      </c>
      <c r="D7" s="33">
        <f>SUM(E7:G7)</f>
        <v>1247793.7000000002</v>
      </c>
      <c r="E7" s="13">
        <f>E10+E12+E15+E18</f>
        <v>336495.8</v>
      </c>
      <c r="F7" s="33">
        <f>F10+F15+F12+F18</f>
        <v>683673.8</v>
      </c>
      <c r="G7" s="13">
        <f>G10+G15+G12+G18</f>
        <v>227624.09999999998</v>
      </c>
      <c r="H7" s="14"/>
      <c r="I7" s="15"/>
    </row>
    <row r="8" spans="1:9" ht="18" customHeight="1">
      <c r="A8" s="39"/>
      <c r="B8" s="39"/>
      <c r="C8" s="12" t="s">
        <v>110</v>
      </c>
      <c r="D8" s="33">
        <f aca="true" t="shared" si="0" ref="D8:D15">SUM(E8:G8)</f>
        <v>1247793.7000000002</v>
      </c>
      <c r="E8" s="13">
        <f>E7</f>
        <v>336495.8</v>
      </c>
      <c r="F8" s="33">
        <f>F7</f>
        <v>683673.8</v>
      </c>
      <c r="G8" s="13">
        <f>G7</f>
        <v>227624.09999999998</v>
      </c>
      <c r="H8" s="14"/>
      <c r="I8" s="15"/>
    </row>
    <row r="9" spans="1:9" ht="18" customHeight="1">
      <c r="A9" s="39"/>
      <c r="B9" s="39"/>
      <c r="C9" s="12" t="s">
        <v>42</v>
      </c>
      <c r="D9" s="13">
        <f t="shared" si="0"/>
        <v>3125.7999999999997</v>
      </c>
      <c r="E9" s="13">
        <f>E14+E17</f>
        <v>3125.7999999999997</v>
      </c>
      <c r="F9" s="13">
        <f>F17</f>
        <v>0</v>
      </c>
      <c r="G9" s="13">
        <f>G17</f>
        <v>0</v>
      </c>
      <c r="H9" s="14"/>
      <c r="I9" s="15"/>
    </row>
    <row r="10" spans="1:9" ht="18" customHeight="1">
      <c r="A10" s="39"/>
      <c r="B10" s="39"/>
      <c r="C10" s="12" t="s">
        <v>50</v>
      </c>
      <c r="D10" s="13">
        <f>SUM(E10:G10)</f>
        <v>602622.2000000001</v>
      </c>
      <c r="E10" s="13">
        <f>E22+E178+E251</f>
        <v>139609.8</v>
      </c>
      <c r="F10" s="13">
        <f>F22+F178+F251</f>
        <v>401764</v>
      </c>
      <c r="G10" s="13">
        <f>G22+G178+G251</f>
        <v>61248.4</v>
      </c>
      <c r="H10" s="14"/>
      <c r="I10" s="15"/>
    </row>
    <row r="11" spans="1:9" ht="18" customHeight="1">
      <c r="A11" s="39"/>
      <c r="B11" s="39"/>
      <c r="C11" s="16" t="s">
        <v>13</v>
      </c>
      <c r="D11" s="13">
        <f t="shared" si="0"/>
        <v>602622.2000000001</v>
      </c>
      <c r="E11" s="13">
        <f>E23+E179</f>
        <v>139609.8</v>
      </c>
      <c r="F11" s="13">
        <f>F23+F179</f>
        <v>401764</v>
      </c>
      <c r="G11" s="13">
        <f>G23+G179</f>
        <v>61248.4</v>
      </c>
      <c r="H11" s="14"/>
      <c r="I11" s="15"/>
    </row>
    <row r="12" spans="1:9" ht="18" customHeight="1">
      <c r="A12" s="39"/>
      <c r="B12" s="39"/>
      <c r="C12" s="12" t="s">
        <v>60</v>
      </c>
      <c r="D12" s="33">
        <f t="shared" si="0"/>
        <v>451167.60000000003</v>
      </c>
      <c r="E12" s="13">
        <f>E24+E180+E252</f>
        <v>143942.8</v>
      </c>
      <c r="F12" s="33">
        <f>F24+F180+F252</f>
        <v>212606.1</v>
      </c>
      <c r="G12" s="13">
        <f>G24+G180+G252</f>
        <v>94618.7</v>
      </c>
      <c r="H12" s="14"/>
      <c r="I12" s="15"/>
    </row>
    <row r="13" spans="1:9" ht="18" customHeight="1">
      <c r="A13" s="39"/>
      <c r="B13" s="39"/>
      <c r="C13" s="16" t="s">
        <v>13</v>
      </c>
      <c r="D13" s="33">
        <f t="shared" si="0"/>
        <v>451167.60000000003</v>
      </c>
      <c r="E13" s="13">
        <f aca="true" t="shared" si="1" ref="E13:G14">E25</f>
        <v>143942.8</v>
      </c>
      <c r="F13" s="33">
        <f t="shared" si="1"/>
        <v>212606.1</v>
      </c>
      <c r="G13" s="13">
        <f t="shared" si="1"/>
        <v>94618.7</v>
      </c>
      <c r="H13" s="14"/>
      <c r="I13" s="15"/>
    </row>
    <row r="14" spans="1:9" ht="18" customHeight="1">
      <c r="A14" s="39"/>
      <c r="B14" s="39"/>
      <c r="C14" s="16" t="s">
        <v>56</v>
      </c>
      <c r="D14" s="13">
        <f t="shared" si="0"/>
        <v>3094.6</v>
      </c>
      <c r="E14" s="13">
        <f t="shared" si="1"/>
        <v>3094.6</v>
      </c>
      <c r="F14" s="13">
        <f t="shared" si="1"/>
        <v>0</v>
      </c>
      <c r="G14" s="13">
        <f t="shared" si="1"/>
        <v>0</v>
      </c>
      <c r="H14" s="14"/>
      <c r="I14" s="15"/>
    </row>
    <row r="15" spans="1:9" ht="18" customHeight="1">
      <c r="A15" s="39"/>
      <c r="B15" s="39"/>
      <c r="C15" s="12" t="s">
        <v>12</v>
      </c>
      <c r="D15" s="33">
        <f t="shared" si="0"/>
        <v>194003.9</v>
      </c>
      <c r="E15" s="13">
        <f>E27+E181+E253</f>
        <v>52943.2</v>
      </c>
      <c r="F15" s="33">
        <f>F27+F181+F253</f>
        <v>69303.7</v>
      </c>
      <c r="G15" s="13">
        <f>G27+G181+G253</f>
        <v>71757</v>
      </c>
      <c r="H15" s="14"/>
      <c r="I15" s="15"/>
    </row>
    <row r="16" spans="1:9" ht="18" customHeight="1">
      <c r="A16" s="39"/>
      <c r="B16" s="39"/>
      <c r="C16" s="11" t="s">
        <v>13</v>
      </c>
      <c r="D16" s="13">
        <f aca="true" t="shared" si="2" ref="D16:D30">SUM(E16:G16)</f>
        <v>20648.4</v>
      </c>
      <c r="E16" s="13">
        <f aca="true" t="shared" si="3" ref="E16:G17">E28</f>
        <v>6883.7</v>
      </c>
      <c r="F16" s="13">
        <f>F28</f>
        <v>6651.7</v>
      </c>
      <c r="G16" s="13">
        <f t="shared" si="3"/>
        <v>7113</v>
      </c>
      <c r="H16" s="14"/>
      <c r="I16" s="15"/>
    </row>
    <row r="17" spans="1:9" ht="18" customHeight="1">
      <c r="A17" s="39"/>
      <c r="B17" s="39"/>
      <c r="C17" s="17" t="s">
        <v>56</v>
      </c>
      <c r="D17" s="13">
        <f t="shared" si="2"/>
        <v>31.2</v>
      </c>
      <c r="E17" s="13">
        <f t="shared" si="3"/>
        <v>31.2</v>
      </c>
      <c r="F17" s="13">
        <f t="shared" si="3"/>
        <v>0</v>
      </c>
      <c r="G17" s="13">
        <f t="shared" si="3"/>
        <v>0</v>
      </c>
      <c r="H17" s="14"/>
      <c r="I17" s="15"/>
    </row>
    <row r="18" spans="1:9" ht="18" customHeight="1">
      <c r="A18" s="39"/>
      <c r="B18" s="39"/>
      <c r="C18" s="12" t="s">
        <v>14</v>
      </c>
      <c r="D18" s="13">
        <f t="shared" si="2"/>
        <v>0</v>
      </c>
      <c r="E18" s="13">
        <f>E30+E184+E254</f>
        <v>0</v>
      </c>
      <c r="F18" s="13">
        <f>F30+F184+F254</f>
        <v>0</v>
      </c>
      <c r="G18" s="13">
        <f>G30+G184+G254</f>
        <v>0</v>
      </c>
      <c r="H18" s="14"/>
      <c r="I18" s="15"/>
    </row>
    <row r="19" spans="1:9" ht="18" customHeight="1">
      <c r="A19" s="39" t="s">
        <v>43</v>
      </c>
      <c r="B19" s="39" t="s">
        <v>85</v>
      </c>
      <c r="C19" s="18" t="s">
        <v>55</v>
      </c>
      <c r="D19" s="34">
        <f t="shared" si="2"/>
        <v>1037901.4999999999</v>
      </c>
      <c r="E19" s="19">
        <f>E22+E24+E27+E30</f>
        <v>279317.6</v>
      </c>
      <c r="F19" s="34">
        <f>F22+F24+F27+F30</f>
        <v>585759.7999999999</v>
      </c>
      <c r="G19" s="19">
        <f>G22+G24+G27+G30</f>
        <v>172824.1</v>
      </c>
      <c r="H19" s="14"/>
      <c r="I19" s="15"/>
    </row>
    <row r="20" spans="1:9" ht="18" customHeight="1">
      <c r="A20" s="39"/>
      <c r="B20" s="39"/>
      <c r="C20" s="18" t="s">
        <v>110</v>
      </c>
      <c r="D20" s="34">
        <f t="shared" si="2"/>
        <v>1037901.4999999999</v>
      </c>
      <c r="E20" s="19">
        <f>E19</f>
        <v>279317.6</v>
      </c>
      <c r="F20" s="34">
        <f>F19</f>
        <v>585759.7999999999</v>
      </c>
      <c r="G20" s="19">
        <f>G19</f>
        <v>172824.1</v>
      </c>
      <c r="H20" s="14"/>
      <c r="I20" s="15"/>
    </row>
    <row r="21" spans="1:9" ht="18" customHeight="1">
      <c r="A21" s="39"/>
      <c r="B21" s="39"/>
      <c r="C21" s="18" t="s">
        <v>42</v>
      </c>
      <c r="D21" s="19">
        <f t="shared" si="2"/>
        <v>3125.7999999999997</v>
      </c>
      <c r="E21" s="19">
        <f>E26+E29</f>
        <v>3125.7999999999997</v>
      </c>
      <c r="F21" s="19">
        <f>F29</f>
        <v>0</v>
      </c>
      <c r="G21" s="19">
        <f>G29</f>
        <v>0</v>
      </c>
      <c r="H21" s="14"/>
      <c r="I21" s="15"/>
    </row>
    <row r="22" spans="1:9" ht="18" customHeight="1">
      <c r="A22" s="39"/>
      <c r="B22" s="39"/>
      <c r="C22" s="18" t="s">
        <v>50</v>
      </c>
      <c r="D22" s="19">
        <f t="shared" si="2"/>
        <v>540102.2</v>
      </c>
      <c r="E22" s="19">
        <f>E35+E159</f>
        <v>120853.8</v>
      </c>
      <c r="F22" s="19">
        <f>F35+F159</f>
        <v>358000</v>
      </c>
      <c r="G22" s="19">
        <f>G35+G159</f>
        <v>61248.4</v>
      </c>
      <c r="H22" s="14"/>
      <c r="I22" s="15"/>
    </row>
    <row r="23" spans="1:9" ht="18" customHeight="1">
      <c r="A23" s="39"/>
      <c r="B23" s="39"/>
      <c r="C23" s="20" t="s">
        <v>13</v>
      </c>
      <c r="D23" s="19">
        <f t="shared" si="2"/>
        <v>540102.2</v>
      </c>
      <c r="E23" s="19">
        <f>E36</f>
        <v>120853.8</v>
      </c>
      <c r="F23" s="19">
        <f>F36</f>
        <v>358000</v>
      </c>
      <c r="G23" s="19">
        <f>G36</f>
        <v>61248.4</v>
      </c>
      <c r="H23" s="14"/>
      <c r="I23" s="15"/>
    </row>
    <row r="24" spans="1:9" ht="18" customHeight="1">
      <c r="A24" s="39"/>
      <c r="B24" s="39"/>
      <c r="C24" s="18" t="s">
        <v>60</v>
      </c>
      <c r="D24" s="34">
        <f t="shared" si="2"/>
        <v>451167.60000000003</v>
      </c>
      <c r="E24" s="19">
        <f>E37+E160</f>
        <v>143942.8</v>
      </c>
      <c r="F24" s="34">
        <f>F37+F160</f>
        <v>212606.1</v>
      </c>
      <c r="G24" s="19">
        <f>G37+G160</f>
        <v>94618.7</v>
      </c>
      <c r="H24" s="14"/>
      <c r="I24" s="15"/>
    </row>
    <row r="25" spans="1:9" ht="18" customHeight="1">
      <c r="A25" s="39"/>
      <c r="B25" s="39"/>
      <c r="C25" s="20" t="s">
        <v>13</v>
      </c>
      <c r="D25" s="34">
        <f t="shared" si="2"/>
        <v>451167.60000000003</v>
      </c>
      <c r="E25" s="19">
        <f>E38</f>
        <v>143942.8</v>
      </c>
      <c r="F25" s="34">
        <f>F38</f>
        <v>212606.1</v>
      </c>
      <c r="G25" s="19">
        <f>G38</f>
        <v>94618.7</v>
      </c>
      <c r="H25" s="14"/>
      <c r="I25" s="15"/>
    </row>
    <row r="26" spans="1:9" ht="18" customHeight="1">
      <c r="A26" s="39"/>
      <c r="B26" s="39"/>
      <c r="C26" s="20" t="s">
        <v>56</v>
      </c>
      <c r="D26" s="19">
        <f t="shared" si="2"/>
        <v>3094.6</v>
      </c>
      <c r="E26" s="19">
        <f>E39</f>
        <v>3094.6</v>
      </c>
      <c r="F26" s="19">
        <v>0</v>
      </c>
      <c r="G26" s="19">
        <v>0</v>
      </c>
      <c r="H26" s="14"/>
      <c r="I26" s="15"/>
    </row>
    <row r="27" spans="1:9" ht="18" customHeight="1">
      <c r="A27" s="39"/>
      <c r="B27" s="39"/>
      <c r="C27" s="18" t="s">
        <v>12</v>
      </c>
      <c r="D27" s="19">
        <f t="shared" si="2"/>
        <v>46631.7</v>
      </c>
      <c r="E27" s="19">
        <f>E40+E161</f>
        <v>14521</v>
      </c>
      <c r="F27" s="19">
        <f>F40+F161</f>
        <v>15153.7</v>
      </c>
      <c r="G27" s="19">
        <f>G40+G161</f>
        <v>16957</v>
      </c>
      <c r="H27" s="14"/>
      <c r="I27" s="15"/>
    </row>
    <row r="28" spans="1:9" ht="18" customHeight="1">
      <c r="A28" s="39"/>
      <c r="B28" s="39"/>
      <c r="C28" s="20" t="s">
        <v>13</v>
      </c>
      <c r="D28" s="19">
        <f t="shared" si="2"/>
        <v>20648.4</v>
      </c>
      <c r="E28" s="19">
        <f aca="true" t="shared" si="4" ref="E28:G29">E41</f>
        <v>6883.7</v>
      </c>
      <c r="F28" s="13">
        <f>F41</f>
        <v>6651.7</v>
      </c>
      <c r="G28" s="19">
        <f t="shared" si="4"/>
        <v>7113</v>
      </c>
      <c r="H28" s="14"/>
      <c r="I28" s="15"/>
    </row>
    <row r="29" spans="1:9" ht="18" customHeight="1">
      <c r="A29" s="39"/>
      <c r="B29" s="39"/>
      <c r="C29" s="20" t="s">
        <v>56</v>
      </c>
      <c r="D29" s="19">
        <f t="shared" si="2"/>
        <v>31.2</v>
      </c>
      <c r="E29" s="19">
        <f t="shared" si="4"/>
        <v>31.2</v>
      </c>
      <c r="F29" s="19">
        <f t="shared" si="4"/>
        <v>0</v>
      </c>
      <c r="G29" s="19">
        <f t="shared" si="4"/>
        <v>0</v>
      </c>
      <c r="H29" s="14"/>
      <c r="I29" s="15"/>
    </row>
    <row r="30" spans="1:9" ht="18" customHeight="1">
      <c r="A30" s="39"/>
      <c r="B30" s="39"/>
      <c r="C30" s="18" t="s">
        <v>14</v>
      </c>
      <c r="D30" s="19">
        <f t="shared" si="2"/>
        <v>0</v>
      </c>
      <c r="E30" s="19">
        <f>E43+E164</f>
        <v>0</v>
      </c>
      <c r="F30" s="19">
        <f>F43+F164</f>
        <v>0</v>
      </c>
      <c r="G30" s="19">
        <f>G43+G164</f>
        <v>0</v>
      </c>
      <c r="H30" s="14"/>
      <c r="I30" s="15"/>
    </row>
    <row r="31" spans="1:9" ht="13.5">
      <c r="A31" s="7">
        <v>1</v>
      </c>
      <c r="B31" s="7">
        <v>2</v>
      </c>
      <c r="C31" s="21">
        <v>3</v>
      </c>
      <c r="D31" s="21">
        <v>4</v>
      </c>
      <c r="E31" s="21">
        <v>5</v>
      </c>
      <c r="F31" s="21">
        <v>6</v>
      </c>
      <c r="G31" s="21">
        <v>7</v>
      </c>
      <c r="H31" s="14"/>
      <c r="I31" s="15"/>
    </row>
    <row r="32" spans="1:9" ht="17.25" customHeight="1">
      <c r="A32" s="39" t="s">
        <v>3</v>
      </c>
      <c r="B32" s="39" t="s">
        <v>80</v>
      </c>
      <c r="C32" s="12" t="s">
        <v>55</v>
      </c>
      <c r="D32" s="33">
        <f aca="true" t="shared" si="5" ref="D32:D43">SUM(E32:G32)</f>
        <v>1026429.4999999999</v>
      </c>
      <c r="E32" s="13">
        <f>E35+E37+E40</f>
        <v>275845.6</v>
      </c>
      <c r="F32" s="33">
        <f>F35+F37+F40</f>
        <v>581759.7999999999</v>
      </c>
      <c r="G32" s="13">
        <f>G35+G37+G40</f>
        <v>168824.1</v>
      </c>
      <c r="H32" s="14"/>
      <c r="I32" s="15"/>
    </row>
    <row r="33" spans="1:9" ht="17.25" customHeight="1">
      <c r="A33" s="39"/>
      <c r="B33" s="39"/>
      <c r="C33" s="12" t="s">
        <v>110</v>
      </c>
      <c r="D33" s="33">
        <f t="shared" si="5"/>
        <v>1026429.4999999999</v>
      </c>
      <c r="E33" s="13">
        <f>E32</f>
        <v>275845.6</v>
      </c>
      <c r="F33" s="33">
        <f>F32</f>
        <v>581759.7999999999</v>
      </c>
      <c r="G33" s="13">
        <f>G32</f>
        <v>168824.1</v>
      </c>
      <c r="H33" s="14"/>
      <c r="I33" s="15"/>
    </row>
    <row r="34" spans="1:9" ht="17.25" customHeight="1">
      <c r="A34" s="39"/>
      <c r="B34" s="39"/>
      <c r="C34" s="12" t="s">
        <v>42</v>
      </c>
      <c r="D34" s="13">
        <f t="shared" si="5"/>
        <v>3125.7999999999997</v>
      </c>
      <c r="E34" s="13">
        <f>E39+E42</f>
        <v>3125.7999999999997</v>
      </c>
      <c r="F34" s="13">
        <f>F42</f>
        <v>0</v>
      </c>
      <c r="G34" s="13">
        <f>G42</f>
        <v>0</v>
      </c>
      <c r="H34" s="14"/>
      <c r="I34" s="15"/>
    </row>
    <row r="35" spans="1:9" ht="17.25" customHeight="1">
      <c r="A35" s="39"/>
      <c r="B35" s="39"/>
      <c r="C35" s="12" t="s">
        <v>50</v>
      </c>
      <c r="D35" s="13">
        <f t="shared" si="5"/>
        <v>540102.2</v>
      </c>
      <c r="E35" s="13">
        <f>E59+E133+E141</f>
        <v>120853.8</v>
      </c>
      <c r="F35" s="13">
        <f>F59+F141+F149</f>
        <v>358000</v>
      </c>
      <c r="G35" s="13">
        <f>G59</f>
        <v>61248.4</v>
      </c>
      <c r="H35" s="14"/>
      <c r="I35" s="15"/>
    </row>
    <row r="36" spans="1:9" ht="17.25" customHeight="1">
      <c r="A36" s="39"/>
      <c r="B36" s="39"/>
      <c r="C36" s="16" t="s">
        <v>13</v>
      </c>
      <c r="D36" s="13">
        <f>SUM(E36:G36)</f>
        <v>540102.2</v>
      </c>
      <c r="E36" s="13">
        <f>E60+E134+E142+E150</f>
        <v>120853.8</v>
      </c>
      <c r="F36" s="13">
        <f>F60+F134+F142+F150</f>
        <v>358000</v>
      </c>
      <c r="G36" s="13">
        <f>G60+G134+G142+G150</f>
        <v>61248.4</v>
      </c>
      <c r="H36" s="14"/>
      <c r="I36" s="15"/>
    </row>
    <row r="37" spans="1:9" ht="17.25" customHeight="1">
      <c r="A37" s="39"/>
      <c r="B37" s="39"/>
      <c r="C37" s="12" t="s">
        <v>103</v>
      </c>
      <c r="D37" s="33">
        <f t="shared" si="5"/>
        <v>451167.60000000003</v>
      </c>
      <c r="E37" s="13">
        <f>E46+E52+E61+E113+E120+E127+E135</f>
        <v>143942.8</v>
      </c>
      <c r="F37" s="33">
        <f>F46+F52+F61+F113</f>
        <v>212606.1</v>
      </c>
      <c r="G37" s="13">
        <f>G46+G52+G61+G113</f>
        <v>94618.7</v>
      </c>
      <c r="H37" s="14"/>
      <c r="I37" s="15"/>
    </row>
    <row r="38" spans="1:9" ht="17.25" customHeight="1">
      <c r="A38" s="39"/>
      <c r="B38" s="39"/>
      <c r="C38" s="16" t="s">
        <v>13</v>
      </c>
      <c r="D38" s="33">
        <f t="shared" si="5"/>
        <v>451167.60000000003</v>
      </c>
      <c r="E38" s="13">
        <f>E62+E114+E121+E128+E136</f>
        <v>143942.8</v>
      </c>
      <c r="F38" s="33">
        <f>F62+F114</f>
        <v>212606.1</v>
      </c>
      <c r="G38" s="13">
        <f>G62+G114</f>
        <v>94618.7</v>
      </c>
      <c r="H38" s="14"/>
      <c r="I38" s="15"/>
    </row>
    <row r="39" spans="1:9" ht="17.25" customHeight="1">
      <c r="A39" s="39"/>
      <c r="B39" s="39"/>
      <c r="C39" s="16" t="s">
        <v>56</v>
      </c>
      <c r="D39" s="13">
        <f t="shared" si="5"/>
        <v>3094.6</v>
      </c>
      <c r="E39" s="13">
        <f>E63</f>
        <v>3094.6</v>
      </c>
      <c r="F39" s="13">
        <f>F135</f>
        <v>0</v>
      </c>
      <c r="G39" s="13">
        <f>G135</f>
        <v>0</v>
      </c>
      <c r="H39" s="14"/>
      <c r="I39" s="15"/>
    </row>
    <row r="40" spans="1:9" ht="17.25" customHeight="1">
      <c r="A40" s="39"/>
      <c r="B40" s="39"/>
      <c r="C40" s="12" t="s">
        <v>12</v>
      </c>
      <c r="D40" s="13">
        <f t="shared" si="5"/>
        <v>35159.7</v>
      </c>
      <c r="E40" s="13">
        <f>E47+E53+E64+E115+E122+E129+E137</f>
        <v>11049</v>
      </c>
      <c r="F40" s="13">
        <f>F47+F53+F64+F115</f>
        <v>11153.7</v>
      </c>
      <c r="G40" s="13">
        <f>G47+G53+G64+G115</f>
        <v>12957</v>
      </c>
      <c r="H40" s="14"/>
      <c r="I40" s="15"/>
    </row>
    <row r="41" spans="1:9" ht="17.25" customHeight="1">
      <c r="A41" s="39"/>
      <c r="B41" s="39"/>
      <c r="C41" s="16" t="s">
        <v>13</v>
      </c>
      <c r="D41" s="13">
        <f t="shared" si="5"/>
        <v>20648.4</v>
      </c>
      <c r="E41" s="13">
        <f>E48</f>
        <v>6883.7</v>
      </c>
      <c r="F41" s="13">
        <f>F48+F65</f>
        <v>6651.7</v>
      </c>
      <c r="G41" s="13">
        <f>G48</f>
        <v>7113</v>
      </c>
      <c r="H41" s="14"/>
      <c r="I41" s="15"/>
    </row>
    <row r="42" spans="1:9" ht="17.25" customHeight="1">
      <c r="A42" s="39"/>
      <c r="B42" s="39"/>
      <c r="C42" s="16" t="s">
        <v>56</v>
      </c>
      <c r="D42" s="13">
        <f t="shared" si="5"/>
        <v>31.2</v>
      </c>
      <c r="E42" s="13">
        <f>E66</f>
        <v>31.2</v>
      </c>
      <c r="F42" s="13">
        <f>F137</f>
        <v>0</v>
      </c>
      <c r="G42" s="13">
        <f>G137</f>
        <v>0</v>
      </c>
      <c r="H42" s="14"/>
      <c r="I42" s="15"/>
    </row>
    <row r="43" spans="1:9" ht="17.25" customHeight="1">
      <c r="A43" s="39"/>
      <c r="B43" s="39"/>
      <c r="C43" s="12" t="s">
        <v>14</v>
      </c>
      <c r="D43" s="13">
        <f t="shared" si="5"/>
        <v>0</v>
      </c>
      <c r="E43" s="13">
        <f>E49+E55</f>
        <v>0</v>
      </c>
      <c r="F43" s="13">
        <f>F49+F55</f>
        <v>0</v>
      </c>
      <c r="G43" s="13">
        <f>G49+G55</f>
        <v>0</v>
      </c>
      <c r="H43" s="14"/>
      <c r="I43" s="15"/>
    </row>
    <row r="44" spans="1:9" ht="17.25" customHeight="1">
      <c r="A44" s="39" t="s">
        <v>19</v>
      </c>
      <c r="B44" s="39" t="s">
        <v>97</v>
      </c>
      <c r="C44" s="12" t="s">
        <v>55</v>
      </c>
      <c r="D44" s="33">
        <f aca="true" t="shared" si="6" ref="D44:D49">SUM(E44:G44)</f>
        <v>26944.2</v>
      </c>
      <c r="E44" s="13">
        <f>SUM(E45:E47)+E49</f>
        <v>9546</v>
      </c>
      <c r="F44" s="33">
        <f>SUM(F45:F47)+F49</f>
        <v>7202.2</v>
      </c>
      <c r="G44" s="13">
        <f>SUM(G45:G47)+G49</f>
        <v>10196</v>
      </c>
      <c r="H44" s="14"/>
      <c r="I44" s="15"/>
    </row>
    <row r="45" spans="1:9" ht="17.25" customHeight="1">
      <c r="A45" s="39"/>
      <c r="B45" s="39"/>
      <c r="C45" s="12" t="s">
        <v>10</v>
      </c>
      <c r="D45" s="13">
        <f t="shared" si="6"/>
        <v>0</v>
      </c>
      <c r="E45" s="13">
        <v>0</v>
      </c>
      <c r="F45" s="13">
        <v>0</v>
      </c>
      <c r="G45" s="13">
        <v>0</v>
      </c>
      <c r="H45" s="14"/>
      <c r="I45" s="15"/>
    </row>
    <row r="46" spans="1:9" ht="17.25" customHeight="1">
      <c r="A46" s="39"/>
      <c r="B46" s="39"/>
      <c r="C46" s="12" t="s">
        <v>11</v>
      </c>
      <c r="D46" s="13">
        <f t="shared" si="6"/>
        <v>0</v>
      </c>
      <c r="E46" s="13">
        <v>0</v>
      </c>
      <c r="F46" s="13">
        <v>0</v>
      </c>
      <c r="G46" s="13">
        <v>0</v>
      </c>
      <c r="H46" s="14"/>
      <c r="I46" s="15"/>
    </row>
    <row r="47" spans="1:9" ht="17.25" customHeight="1">
      <c r="A47" s="39"/>
      <c r="B47" s="39"/>
      <c r="C47" s="12" t="s">
        <v>12</v>
      </c>
      <c r="D47" s="33">
        <f t="shared" si="6"/>
        <v>26944.2</v>
      </c>
      <c r="E47" s="13">
        <f>'Прил №3 гор бюд.'!E33</f>
        <v>9546</v>
      </c>
      <c r="F47" s="33">
        <f>'Прил №3 гор бюд.'!F33</f>
        <v>7202.2</v>
      </c>
      <c r="G47" s="13">
        <f>'Прил №3 гор бюд.'!G33</f>
        <v>10196</v>
      </c>
      <c r="H47" s="14"/>
      <c r="I47" s="15"/>
    </row>
    <row r="48" spans="1:9" ht="17.25" customHeight="1">
      <c r="A48" s="39"/>
      <c r="B48" s="39"/>
      <c r="C48" s="12" t="s">
        <v>13</v>
      </c>
      <c r="D48" s="13">
        <f t="shared" si="6"/>
        <v>20527.1</v>
      </c>
      <c r="E48" s="13">
        <f>4955+432.7+1496</f>
        <v>6883.7</v>
      </c>
      <c r="F48" s="13">
        <f>6515+15.4</f>
        <v>6530.4</v>
      </c>
      <c r="G48" s="13">
        <v>7113</v>
      </c>
      <c r="H48" s="14"/>
      <c r="I48" s="15"/>
    </row>
    <row r="49" spans="1:9" ht="17.25" customHeight="1">
      <c r="A49" s="39"/>
      <c r="B49" s="39"/>
      <c r="C49" s="12" t="s">
        <v>14</v>
      </c>
      <c r="D49" s="13">
        <f t="shared" si="6"/>
        <v>0</v>
      </c>
      <c r="E49" s="13">
        <v>0</v>
      </c>
      <c r="F49" s="13">
        <v>0</v>
      </c>
      <c r="G49" s="13">
        <v>0</v>
      </c>
      <c r="H49" s="14"/>
      <c r="I49" s="15"/>
    </row>
    <row r="50" spans="1:9" ht="17.25" customHeight="1">
      <c r="A50" s="39" t="s">
        <v>20</v>
      </c>
      <c r="B50" s="39" t="s">
        <v>108</v>
      </c>
      <c r="C50" s="12" t="s">
        <v>55</v>
      </c>
      <c r="D50" s="13">
        <f aca="true" t="shared" si="7" ref="D50:D55">SUM(E50:G50)</f>
        <v>3657</v>
      </c>
      <c r="E50" s="13">
        <f>SUM(E51:E55)</f>
        <v>49</v>
      </c>
      <c r="F50" s="13">
        <f>SUM(F51:F55)</f>
        <v>1804</v>
      </c>
      <c r="G50" s="13">
        <f>SUM(G51:G55)</f>
        <v>1804</v>
      </c>
      <c r="H50" s="14"/>
      <c r="I50" s="15"/>
    </row>
    <row r="51" spans="1:9" ht="17.25" customHeight="1">
      <c r="A51" s="39"/>
      <c r="B51" s="39"/>
      <c r="C51" s="12" t="s">
        <v>10</v>
      </c>
      <c r="D51" s="13">
        <f t="shared" si="7"/>
        <v>0</v>
      </c>
      <c r="E51" s="13">
        <v>0</v>
      </c>
      <c r="F51" s="13">
        <v>0</v>
      </c>
      <c r="G51" s="13">
        <v>0</v>
      </c>
      <c r="H51" s="14"/>
      <c r="I51" s="15"/>
    </row>
    <row r="52" spans="1:9" ht="17.25" customHeight="1">
      <c r="A52" s="39"/>
      <c r="B52" s="39"/>
      <c r="C52" s="12" t="s">
        <v>11</v>
      </c>
      <c r="D52" s="13">
        <f t="shared" si="7"/>
        <v>0</v>
      </c>
      <c r="E52" s="13">
        <v>0</v>
      </c>
      <c r="F52" s="13">
        <v>0</v>
      </c>
      <c r="G52" s="13">
        <v>0</v>
      </c>
      <c r="H52" s="14"/>
      <c r="I52" s="15"/>
    </row>
    <row r="53" spans="1:9" ht="17.25" customHeight="1">
      <c r="A53" s="39"/>
      <c r="B53" s="39"/>
      <c r="C53" s="12" t="s">
        <v>12</v>
      </c>
      <c r="D53" s="13">
        <f t="shared" si="7"/>
        <v>3657</v>
      </c>
      <c r="E53" s="13">
        <f>'Прил №3 гор бюд.'!E37</f>
        <v>49</v>
      </c>
      <c r="F53" s="13">
        <f>'Прил №3 гор бюд.'!F37</f>
        <v>1804</v>
      </c>
      <c r="G53" s="13">
        <f>'Прил №3 гор бюд.'!G37</f>
        <v>1804</v>
      </c>
      <c r="H53" s="14"/>
      <c r="I53" s="15"/>
    </row>
    <row r="54" spans="1:9" ht="17.25" customHeight="1">
      <c r="A54" s="39"/>
      <c r="B54" s="39"/>
      <c r="C54" s="12" t="s">
        <v>13</v>
      </c>
      <c r="D54" s="13">
        <f t="shared" si="7"/>
        <v>0</v>
      </c>
      <c r="E54" s="13">
        <v>0</v>
      </c>
      <c r="F54" s="13">
        <v>0</v>
      </c>
      <c r="G54" s="13">
        <v>0</v>
      </c>
      <c r="H54" s="14"/>
      <c r="I54" s="15"/>
    </row>
    <row r="55" spans="1:9" ht="17.25" customHeight="1">
      <c r="A55" s="39"/>
      <c r="B55" s="39"/>
      <c r="C55" s="12" t="s">
        <v>14</v>
      </c>
      <c r="D55" s="13">
        <f t="shared" si="7"/>
        <v>0</v>
      </c>
      <c r="E55" s="13">
        <v>0</v>
      </c>
      <c r="F55" s="13">
        <v>0</v>
      </c>
      <c r="G55" s="13">
        <v>0</v>
      </c>
      <c r="H55" s="14"/>
      <c r="I55" s="15"/>
    </row>
    <row r="56" spans="1:9" ht="17.25" customHeight="1">
      <c r="A56" s="39" t="s">
        <v>100</v>
      </c>
      <c r="B56" s="36" t="s">
        <v>113</v>
      </c>
      <c r="C56" s="12" t="s">
        <v>55</v>
      </c>
      <c r="D56" s="33">
        <f aca="true" t="shared" si="8" ref="D56:D67">SUM(E56:G56)</f>
        <v>598374.5</v>
      </c>
      <c r="E56" s="13">
        <f>E59+E61+E64</f>
        <v>166796.8</v>
      </c>
      <c r="F56" s="33">
        <f>F59+F61+F64</f>
        <v>274753.6</v>
      </c>
      <c r="G56" s="13">
        <f>G59+G61+G64</f>
        <v>156824.1</v>
      </c>
      <c r="H56" s="14"/>
      <c r="I56" s="15"/>
    </row>
    <row r="57" spans="1:9" ht="17.25" customHeight="1">
      <c r="A57" s="39"/>
      <c r="B57" s="37"/>
      <c r="C57" s="12" t="s">
        <v>110</v>
      </c>
      <c r="D57" s="33">
        <f t="shared" si="8"/>
        <v>598374.5</v>
      </c>
      <c r="E57" s="13">
        <f>E59+E61+E64</f>
        <v>166796.8</v>
      </c>
      <c r="F57" s="33">
        <f>F59+F61+F64</f>
        <v>274753.6</v>
      </c>
      <c r="G57" s="13">
        <f>G59+G61+G64</f>
        <v>156824.1</v>
      </c>
      <c r="H57" s="14"/>
      <c r="I57" s="15"/>
    </row>
    <row r="58" spans="1:9" ht="17.25" customHeight="1">
      <c r="A58" s="39"/>
      <c r="B58" s="37"/>
      <c r="C58" s="12" t="s">
        <v>42</v>
      </c>
      <c r="D58" s="13">
        <f t="shared" si="8"/>
        <v>3125.7999999999997</v>
      </c>
      <c r="E58" s="13">
        <f>E63+E66</f>
        <v>3125.7999999999997</v>
      </c>
      <c r="F58" s="13">
        <f>F63</f>
        <v>0</v>
      </c>
      <c r="G58" s="13">
        <f>G63</f>
        <v>0</v>
      </c>
      <c r="H58" s="14"/>
      <c r="I58" s="15"/>
    </row>
    <row r="59" spans="1:9" ht="17.25" customHeight="1">
      <c r="A59" s="39"/>
      <c r="B59" s="37"/>
      <c r="C59" s="12" t="s">
        <v>50</v>
      </c>
      <c r="D59" s="13">
        <f t="shared" si="8"/>
        <v>151248.4</v>
      </c>
      <c r="E59" s="13">
        <f>30000</f>
        <v>30000</v>
      </c>
      <c r="F59" s="13">
        <f>60000</f>
        <v>60000</v>
      </c>
      <c r="G59" s="13">
        <f>61248.4</f>
        <v>61248.4</v>
      </c>
      <c r="H59" s="14"/>
      <c r="I59" s="15"/>
    </row>
    <row r="60" spans="1:9" ht="17.25" customHeight="1">
      <c r="A60" s="39"/>
      <c r="B60" s="37"/>
      <c r="C60" s="16" t="s">
        <v>13</v>
      </c>
      <c r="D60" s="13">
        <f t="shared" si="8"/>
        <v>151248.4</v>
      </c>
      <c r="E60" s="13">
        <f>E59</f>
        <v>30000</v>
      </c>
      <c r="F60" s="13">
        <f>F59</f>
        <v>60000</v>
      </c>
      <c r="G60" s="13">
        <f>G59</f>
        <v>61248.4</v>
      </c>
      <c r="H60" s="14"/>
      <c r="I60" s="15"/>
    </row>
    <row r="61" spans="1:9" ht="17.25" customHeight="1">
      <c r="A61" s="39"/>
      <c r="B61" s="37"/>
      <c r="C61" s="12" t="s">
        <v>103</v>
      </c>
      <c r="D61" s="33">
        <f t="shared" si="8"/>
        <v>442653.60000000003</v>
      </c>
      <c r="E61" s="13">
        <f>303+143639.8-7920-594-3094.6+E63</f>
        <v>135428.8</v>
      </c>
      <c r="F61" s="33">
        <f>606.1+100000+12000+100000</f>
        <v>212606.1</v>
      </c>
      <c r="G61" s="13">
        <f>618.7+94000</f>
        <v>94618.7</v>
      </c>
      <c r="H61" s="14"/>
      <c r="I61" s="15"/>
    </row>
    <row r="62" spans="1:9" ht="17.25" customHeight="1">
      <c r="A62" s="39"/>
      <c r="B62" s="37"/>
      <c r="C62" s="16" t="s">
        <v>13</v>
      </c>
      <c r="D62" s="33">
        <f t="shared" si="8"/>
        <v>442653.60000000003</v>
      </c>
      <c r="E62" s="13">
        <f>E61</f>
        <v>135428.8</v>
      </c>
      <c r="F62" s="33">
        <f>F61</f>
        <v>212606.1</v>
      </c>
      <c r="G62" s="13">
        <f>G61</f>
        <v>94618.7</v>
      </c>
      <c r="H62" s="14"/>
      <c r="I62" s="15"/>
    </row>
    <row r="63" spans="1:9" ht="17.25" customHeight="1">
      <c r="A63" s="39"/>
      <c r="B63" s="37"/>
      <c r="C63" s="16" t="s">
        <v>56</v>
      </c>
      <c r="D63" s="13">
        <f t="shared" si="8"/>
        <v>3094.6</v>
      </c>
      <c r="E63" s="13">
        <f>E99</f>
        <v>3094.6</v>
      </c>
      <c r="F63" s="13">
        <f>F99</f>
        <v>0</v>
      </c>
      <c r="G63" s="13">
        <f>G99</f>
        <v>0</v>
      </c>
      <c r="H63" s="14"/>
      <c r="I63" s="15"/>
    </row>
    <row r="64" spans="1:9" ht="17.25" customHeight="1">
      <c r="A64" s="39"/>
      <c r="B64" s="37"/>
      <c r="C64" s="12" t="s">
        <v>12</v>
      </c>
      <c r="D64" s="33">
        <f t="shared" si="8"/>
        <v>4472.5</v>
      </c>
      <c r="E64" s="13">
        <f>E73+E101</f>
        <v>1368</v>
      </c>
      <c r="F64" s="33">
        <f>F73</f>
        <v>2147.5</v>
      </c>
      <c r="G64" s="13">
        <f>G73</f>
        <v>957</v>
      </c>
      <c r="H64" s="14"/>
      <c r="I64" s="15"/>
    </row>
    <row r="65" spans="1:9" ht="17.25" customHeight="1">
      <c r="A65" s="39"/>
      <c r="B65" s="37"/>
      <c r="C65" s="16" t="s">
        <v>13</v>
      </c>
      <c r="D65" s="33">
        <f t="shared" si="8"/>
        <v>121.3</v>
      </c>
      <c r="E65" s="13">
        <v>0</v>
      </c>
      <c r="F65" s="33">
        <f>F74</f>
        <v>121.3</v>
      </c>
      <c r="G65" s="13">
        <v>0</v>
      </c>
      <c r="H65" s="14"/>
      <c r="I65" s="15"/>
    </row>
    <row r="66" spans="1:9" ht="17.25" customHeight="1">
      <c r="A66" s="39"/>
      <c r="B66" s="37"/>
      <c r="C66" s="16" t="s">
        <v>56</v>
      </c>
      <c r="D66" s="13">
        <f t="shared" si="8"/>
        <v>31.2</v>
      </c>
      <c r="E66" s="13">
        <f>E101</f>
        <v>31.2</v>
      </c>
      <c r="F66" s="13">
        <f>F101</f>
        <v>0</v>
      </c>
      <c r="G66" s="13">
        <f>G101</f>
        <v>0</v>
      </c>
      <c r="H66" s="14"/>
      <c r="I66" s="15"/>
    </row>
    <row r="67" spans="1:9" ht="17.25" customHeight="1">
      <c r="A67" s="39"/>
      <c r="B67" s="38"/>
      <c r="C67" s="12" t="s">
        <v>14</v>
      </c>
      <c r="D67" s="13">
        <f t="shared" si="8"/>
        <v>0</v>
      </c>
      <c r="E67" s="13">
        <v>0</v>
      </c>
      <c r="F67" s="13">
        <v>0</v>
      </c>
      <c r="G67" s="13">
        <v>0</v>
      </c>
      <c r="H67" s="14"/>
      <c r="I67" s="15"/>
    </row>
    <row r="68" spans="1:9" ht="15.75" customHeight="1">
      <c r="A68" s="39"/>
      <c r="B68" s="36" t="s">
        <v>114</v>
      </c>
      <c r="C68" s="12" t="s">
        <v>55</v>
      </c>
      <c r="D68" s="33">
        <f aca="true" t="shared" si="9" ref="D68:D75">SUM(E68:G68)</f>
        <v>595248.7</v>
      </c>
      <c r="E68" s="13">
        <f>E69+E71+E73</f>
        <v>163670.99999999997</v>
      </c>
      <c r="F68" s="33">
        <f>F69+F71+F73</f>
        <v>274753.6</v>
      </c>
      <c r="G68" s="13">
        <f>G69+G71+G73</f>
        <v>156824.1</v>
      </c>
      <c r="H68" s="14"/>
      <c r="I68" s="15"/>
    </row>
    <row r="69" spans="1:9" ht="15.75" customHeight="1">
      <c r="A69" s="39"/>
      <c r="B69" s="37"/>
      <c r="C69" s="12" t="s">
        <v>50</v>
      </c>
      <c r="D69" s="13">
        <f t="shared" si="9"/>
        <v>151248.4</v>
      </c>
      <c r="E69" s="13">
        <v>30000</v>
      </c>
      <c r="F69" s="13">
        <v>60000</v>
      </c>
      <c r="G69" s="13">
        <f>G59</f>
        <v>61248.4</v>
      </c>
      <c r="H69" s="14"/>
      <c r="I69" s="15"/>
    </row>
    <row r="70" spans="1:9" ht="15.75" customHeight="1">
      <c r="A70" s="39"/>
      <c r="B70" s="37"/>
      <c r="C70" s="16" t="s">
        <v>13</v>
      </c>
      <c r="D70" s="13">
        <f t="shared" si="9"/>
        <v>151248.4</v>
      </c>
      <c r="E70" s="13">
        <f>E69</f>
        <v>30000</v>
      </c>
      <c r="F70" s="13">
        <f>F69</f>
        <v>60000</v>
      </c>
      <c r="G70" s="13">
        <f>G69</f>
        <v>61248.4</v>
      </c>
      <c r="H70" s="14"/>
      <c r="I70" s="15"/>
    </row>
    <row r="71" spans="1:9" ht="15.75" customHeight="1">
      <c r="A71" s="39"/>
      <c r="B71" s="37"/>
      <c r="C71" s="12" t="s">
        <v>103</v>
      </c>
      <c r="D71" s="33">
        <f t="shared" si="9"/>
        <v>439559</v>
      </c>
      <c r="E71" s="13">
        <f>303+143639.8-7920-594-3094.6</f>
        <v>132334.19999999998</v>
      </c>
      <c r="F71" s="33">
        <f>606.1+100000+12000+100000-12000+F106</f>
        <v>212606.1</v>
      </c>
      <c r="G71" s="13">
        <f>G61</f>
        <v>94618.7</v>
      </c>
      <c r="H71" s="35"/>
      <c r="I71" s="15"/>
    </row>
    <row r="72" spans="1:9" ht="15.75" customHeight="1">
      <c r="A72" s="39"/>
      <c r="B72" s="37"/>
      <c r="C72" s="16" t="s">
        <v>13</v>
      </c>
      <c r="D72" s="33">
        <f t="shared" si="9"/>
        <v>439559</v>
      </c>
      <c r="E72" s="13">
        <f>E71</f>
        <v>132334.19999999998</v>
      </c>
      <c r="F72" s="33">
        <f>F71</f>
        <v>212606.1</v>
      </c>
      <c r="G72" s="13">
        <f>G71</f>
        <v>94618.7</v>
      </c>
      <c r="H72" s="14"/>
      <c r="I72" s="15"/>
    </row>
    <row r="73" spans="1:9" ht="15.75" customHeight="1">
      <c r="A73" s="39"/>
      <c r="B73" s="37"/>
      <c r="C73" s="12" t="s">
        <v>12</v>
      </c>
      <c r="D73" s="33">
        <f t="shared" si="9"/>
        <v>4441.3</v>
      </c>
      <c r="E73" s="13">
        <f>'Прил №3 гор бюд.'!E44</f>
        <v>1336.8</v>
      </c>
      <c r="F73" s="33">
        <f>'Прил №3 гор бюд.'!F39</f>
        <v>2147.5</v>
      </c>
      <c r="G73" s="13">
        <f>'Прил №3 гор бюд.'!G39</f>
        <v>957</v>
      </c>
      <c r="H73" s="14"/>
      <c r="I73" s="15"/>
    </row>
    <row r="74" spans="1:9" ht="15.75" customHeight="1">
      <c r="A74" s="39"/>
      <c r="B74" s="37"/>
      <c r="C74" s="16" t="s">
        <v>13</v>
      </c>
      <c r="D74" s="33">
        <f t="shared" si="9"/>
        <v>121.3</v>
      </c>
      <c r="E74" s="13">
        <v>0</v>
      </c>
      <c r="F74" s="33">
        <f>F108</f>
        <v>121.3</v>
      </c>
      <c r="G74" s="13">
        <v>0</v>
      </c>
      <c r="H74" s="14"/>
      <c r="I74" s="15"/>
    </row>
    <row r="75" spans="1:9" ht="15.75" customHeight="1">
      <c r="A75" s="39"/>
      <c r="B75" s="38"/>
      <c r="C75" s="12" t="s">
        <v>14</v>
      </c>
      <c r="D75" s="13">
        <f t="shared" si="9"/>
        <v>0</v>
      </c>
      <c r="E75" s="13">
        <v>0</v>
      </c>
      <c r="F75" s="13">
        <v>0</v>
      </c>
      <c r="G75" s="13">
        <v>0</v>
      </c>
      <c r="H75" s="14"/>
      <c r="I75" s="15"/>
    </row>
    <row r="76" spans="1:9" ht="111.75" customHeight="1">
      <c r="A76" s="39"/>
      <c r="B76" s="58" t="s">
        <v>136</v>
      </c>
      <c r="C76" s="12" t="s">
        <v>50</v>
      </c>
      <c r="D76" s="13">
        <f>E76+F76+G76</f>
        <v>30000</v>
      </c>
      <c r="E76" s="13">
        <v>30000</v>
      </c>
      <c r="F76" s="13">
        <v>0</v>
      </c>
      <c r="G76" s="13">
        <v>0</v>
      </c>
      <c r="H76" s="14"/>
      <c r="I76" s="15"/>
    </row>
    <row r="77" spans="1:9" ht="113.25" customHeight="1">
      <c r="A77" s="39"/>
      <c r="B77" s="58"/>
      <c r="C77" s="12" t="s">
        <v>13</v>
      </c>
      <c r="D77" s="13">
        <f aca="true" t="shared" si="10" ref="D77:D82">E77+F77+G77</f>
        <v>30000</v>
      </c>
      <c r="E77" s="13">
        <v>30000</v>
      </c>
      <c r="F77" s="13">
        <v>0</v>
      </c>
      <c r="G77" s="13">
        <v>0</v>
      </c>
      <c r="H77" s="14"/>
      <c r="I77" s="15"/>
    </row>
    <row r="78" spans="1:9" ht="78" customHeight="1">
      <c r="A78" s="39"/>
      <c r="B78" s="58"/>
      <c r="C78" s="12" t="s">
        <v>103</v>
      </c>
      <c r="D78" s="13">
        <f>E78+F78+G78</f>
        <v>132334.19999999998</v>
      </c>
      <c r="E78" s="13">
        <f>E71</f>
        <v>132334.19999999998</v>
      </c>
      <c r="F78" s="13">
        <v>0</v>
      </c>
      <c r="G78" s="13">
        <v>0</v>
      </c>
      <c r="H78" s="14"/>
      <c r="I78" s="15"/>
    </row>
    <row r="79" spans="1:9" ht="66" customHeight="1">
      <c r="A79" s="39"/>
      <c r="B79" s="58"/>
      <c r="C79" s="12" t="s">
        <v>13</v>
      </c>
      <c r="D79" s="13">
        <f t="shared" si="10"/>
        <v>132334.19999999998</v>
      </c>
      <c r="E79" s="13">
        <f>E78</f>
        <v>132334.19999999998</v>
      </c>
      <c r="F79" s="13">
        <v>0</v>
      </c>
      <c r="G79" s="13">
        <v>0</v>
      </c>
      <c r="H79" s="14"/>
      <c r="I79" s="15"/>
    </row>
    <row r="80" spans="1:9" ht="108.75" customHeight="1">
      <c r="A80" s="39"/>
      <c r="B80" s="58" t="s">
        <v>138</v>
      </c>
      <c r="C80" s="12" t="s">
        <v>12</v>
      </c>
      <c r="D80" s="13">
        <f t="shared" si="10"/>
        <v>1336.8</v>
      </c>
      <c r="E80" s="13">
        <f>'Прил №3 гор бюд.'!E50</f>
        <v>1336.8</v>
      </c>
      <c r="F80" s="13">
        <f>'Прил №3 гор бюд.'!F50</f>
        <v>0</v>
      </c>
      <c r="G80" s="13">
        <f>'Прил №3 гор бюд.'!G50</f>
        <v>0</v>
      </c>
      <c r="H80" s="14"/>
      <c r="I80" s="15"/>
    </row>
    <row r="81" spans="1:9" ht="108.75" customHeight="1">
      <c r="A81" s="39"/>
      <c r="B81" s="58"/>
      <c r="C81" s="12" t="s">
        <v>13</v>
      </c>
      <c r="D81" s="13">
        <f t="shared" si="10"/>
        <v>0</v>
      </c>
      <c r="E81" s="13">
        <f>0</f>
        <v>0</v>
      </c>
      <c r="F81" s="13">
        <v>0</v>
      </c>
      <c r="G81" s="13">
        <v>0</v>
      </c>
      <c r="H81" s="14"/>
      <c r="I81" s="15"/>
    </row>
    <row r="82" spans="1:9" ht="63.75" customHeight="1">
      <c r="A82" s="39"/>
      <c r="B82" s="58"/>
      <c r="C82" s="12" t="s">
        <v>14</v>
      </c>
      <c r="D82" s="13">
        <f t="shared" si="10"/>
        <v>0</v>
      </c>
      <c r="E82" s="13">
        <v>0</v>
      </c>
      <c r="F82" s="13">
        <v>0</v>
      </c>
      <c r="G82" s="13">
        <v>0</v>
      </c>
      <c r="H82" s="14"/>
      <c r="I82" s="15"/>
    </row>
    <row r="83" spans="1:9" ht="21.75" customHeight="1">
      <c r="A83" s="39"/>
      <c r="B83" s="58" t="s">
        <v>142</v>
      </c>
      <c r="C83" s="12" t="s">
        <v>50</v>
      </c>
      <c r="D83" s="13">
        <f>E83+F83+G83</f>
        <v>60000</v>
      </c>
      <c r="E83" s="13">
        <v>0</v>
      </c>
      <c r="F83" s="13">
        <f>F69</f>
        <v>60000</v>
      </c>
      <c r="G83" s="13">
        <v>0</v>
      </c>
      <c r="H83" s="14"/>
      <c r="I83" s="15"/>
    </row>
    <row r="84" spans="1:9" ht="21.75" customHeight="1">
      <c r="A84" s="39"/>
      <c r="B84" s="58"/>
      <c r="C84" s="12" t="s">
        <v>13</v>
      </c>
      <c r="D84" s="13">
        <f aca="true" t="shared" si="11" ref="D84:D89">E84+F84+G84</f>
        <v>60000</v>
      </c>
      <c r="E84" s="13">
        <v>0</v>
      </c>
      <c r="F84" s="13">
        <v>60000</v>
      </c>
      <c r="G84" s="13">
        <v>0</v>
      </c>
      <c r="H84" s="14"/>
      <c r="I84" s="15"/>
    </row>
    <row r="85" spans="1:9" ht="21.75" customHeight="1">
      <c r="A85" s="39"/>
      <c r="B85" s="58"/>
      <c r="C85" s="12" t="s">
        <v>103</v>
      </c>
      <c r="D85" s="33">
        <f t="shared" si="11"/>
        <v>200606.1</v>
      </c>
      <c r="E85" s="13">
        <v>0</v>
      </c>
      <c r="F85" s="33">
        <f>606.1+100000+12000+100000-12000</f>
        <v>200606.1</v>
      </c>
      <c r="G85" s="13">
        <v>0</v>
      </c>
      <c r="H85" s="14"/>
      <c r="I85" s="15"/>
    </row>
    <row r="86" spans="1:9" ht="21.75" customHeight="1">
      <c r="A86" s="39"/>
      <c r="B86" s="58"/>
      <c r="C86" s="12" t="s">
        <v>13</v>
      </c>
      <c r="D86" s="33">
        <f t="shared" si="11"/>
        <v>200606.1</v>
      </c>
      <c r="E86" s="13">
        <v>0</v>
      </c>
      <c r="F86" s="33">
        <f>F85</f>
        <v>200606.1</v>
      </c>
      <c r="G86" s="13">
        <v>0</v>
      </c>
      <c r="H86" s="14"/>
      <c r="I86" s="15"/>
    </row>
    <row r="87" spans="1:9" ht="21.75" customHeight="1">
      <c r="A87" s="39"/>
      <c r="B87" s="58"/>
      <c r="C87" s="12" t="s">
        <v>12</v>
      </c>
      <c r="D87" s="33">
        <f t="shared" si="11"/>
        <v>2026.2</v>
      </c>
      <c r="E87" s="13">
        <v>0</v>
      </c>
      <c r="F87" s="33">
        <f>'Прил №3 гор бюд.'!F53+'Прил №3 гор бюд.'!F51</f>
        <v>2026.2</v>
      </c>
      <c r="G87" s="13">
        <v>0</v>
      </c>
      <c r="H87" s="14"/>
      <c r="I87" s="15"/>
    </row>
    <row r="88" spans="1:9" ht="21.75" customHeight="1">
      <c r="A88" s="39"/>
      <c r="B88" s="58"/>
      <c r="C88" s="12" t="s">
        <v>13</v>
      </c>
      <c r="D88" s="13">
        <f t="shared" si="11"/>
        <v>0</v>
      </c>
      <c r="E88" s="13">
        <v>0</v>
      </c>
      <c r="F88" s="33">
        <f>0+121.3-121.3</f>
        <v>0</v>
      </c>
      <c r="G88" s="13">
        <v>0</v>
      </c>
      <c r="H88" s="14"/>
      <c r="I88" s="15"/>
    </row>
    <row r="89" spans="1:9" ht="21.75" customHeight="1">
      <c r="A89" s="39"/>
      <c r="B89" s="58"/>
      <c r="C89" s="12" t="s">
        <v>14</v>
      </c>
      <c r="D89" s="13">
        <f t="shared" si="11"/>
        <v>0</v>
      </c>
      <c r="E89" s="13">
        <v>0</v>
      </c>
      <c r="F89" s="13">
        <v>0</v>
      </c>
      <c r="G89" s="13">
        <v>0</v>
      </c>
      <c r="H89" s="14"/>
      <c r="I89" s="15"/>
    </row>
    <row r="90" spans="1:9" ht="15.75" customHeight="1">
      <c r="A90" s="59"/>
      <c r="B90" s="47" t="s">
        <v>141</v>
      </c>
      <c r="C90" s="12" t="s">
        <v>50</v>
      </c>
      <c r="D90" s="13">
        <f>E90+F90+G90</f>
        <v>61248.4</v>
      </c>
      <c r="E90" s="13">
        <v>0</v>
      </c>
      <c r="F90" s="13">
        <v>0</v>
      </c>
      <c r="G90" s="13">
        <f>G69</f>
        <v>61248.4</v>
      </c>
      <c r="H90" s="14"/>
      <c r="I90" s="15"/>
    </row>
    <row r="91" spans="1:9" ht="15.75" customHeight="1">
      <c r="A91" s="60"/>
      <c r="B91" s="47"/>
      <c r="C91" s="12" t="s">
        <v>13</v>
      </c>
      <c r="D91" s="13">
        <f aca="true" t="shared" si="12" ref="D91:D96">E91+F91+G91</f>
        <v>61248.4</v>
      </c>
      <c r="E91" s="13">
        <v>0</v>
      </c>
      <c r="F91" s="13">
        <v>0</v>
      </c>
      <c r="G91" s="13">
        <f>G90</f>
        <v>61248.4</v>
      </c>
      <c r="H91" s="14"/>
      <c r="I91" s="15"/>
    </row>
    <row r="92" spans="1:9" ht="15.75" customHeight="1">
      <c r="A92" s="60"/>
      <c r="B92" s="47"/>
      <c r="C92" s="12" t="s">
        <v>103</v>
      </c>
      <c r="D92" s="13">
        <f t="shared" si="12"/>
        <v>94618.7</v>
      </c>
      <c r="E92" s="13">
        <v>0</v>
      </c>
      <c r="F92" s="13">
        <v>0</v>
      </c>
      <c r="G92" s="13">
        <f>G71</f>
        <v>94618.7</v>
      </c>
      <c r="H92" s="14"/>
      <c r="I92" s="15"/>
    </row>
    <row r="93" spans="1:9" ht="15.75" customHeight="1">
      <c r="A93" s="60"/>
      <c r="B93" s="47"/>
      <c r="C93" s="12" t="s">
        <v>13</v>
      </c>
      <c r="D93" s="13">
        <f t="shared" si="12"/>
        <v>94909.1</v>
      </c>
      <c r="E93" s="13">
        <v>0</v>
      </c>
      <c r="F93" s="13">
        <v>0</v>
      </c>
      <c r="G93" s="13">
        <v>94909.1</v>
      </c>
      <c r="H93" s="14"/>
      <c r="I93" s="15"/>
    </row>
    <row r="94" spans="1:9" ht="15.75" customHeight="1">
      <c r="A94" s="60"/>
      <c r="B94" s="47"/>
      <c r="C94" s="12" t="s">
        <v>12</v>
      </c>
      <c r="D94" s="13">
        <f t="shared" si="12"/>
        <v>957</v>
      </c>
      <c r="E94" s="13">
        <v>0</v>
      </c>
      <c r="F94" s="13">
        <v>0</v>
      </c>
      <c r="G94" s="13">
        <f>G73</f>
        <v>957</v>
      </c>
      <c r="H94" s="14"/>
      <c r="I94" s="15"/>
    </row>
    <row r="95" spans="1:9" ht="15.75" customHeight="1">
      <c r="A95" s="60"/>
      <c r="B95" s="47"/>
      <c r="C95" s="12" t="s">
        <v>13</v>
      </c>
      <c r="D95" s="13">
        <f t="shared" si="12"/>
        <v>0</v>
      </c>
      <c r="E95" s="13">
        <v>0</v>
      </c>
      <c r="F95" s="13">
        <v>0</v>
      </c>
      <c r="G95" s="13">
        <v>0</v>
      </c>
      <c r="H95" s="14"/>
      <c r="I95" s="15"/>
    </row>
    <row r="96" spans="1:9" ht="15.75" customHeight="1">
      <c r="A96" s="60"/>
      <c r="B96" s="47"/>
      <c r="C96" s="12" t="s">
        <v>14</v>
      </c>
      <c r="D96" s="13">
        <f t="shared" si="12"/>
        <v>0</v>
      </c>
      <c r="E96" s="13">
        <v>0</v>
      </c>
      <c r="F96" s="13">
        <v>0</v>
      </c>
      <c r="G96" s="13">
        <v>0</v>
      </c>
      <c r="H96" s="14"/>
      <c r="I96" s="15"/>
    </row>
    <row r="97" spans="1:9" ht="15" customHeight="1">
      <c r="A97" s="60"/>
      <c r="B97" s="36" t="s">
        <v>120</v>
      </c>
      <c r="C97" s="12" t="s">
        <v>55</v>
      </c>
      <c r="D97" s="13">
        <f aca="true" t="shared" si="13" ref="D97:D103">SUM(E97:G97)</f>
        <v>3125.7999999999997</v>
      </c>
      <c r="E97" s="13">
        <f>E98+E99+E101</f>
        <v>3125.7999999999997</v>
      </c>
      <c r="F97" s="13">
        <f>F98+F99+F101</f>
        <v>0</v>
      </c>
      <c r="G97" s="13">
        <f>G98+G99+G101</f>
        <v>0</v>
      </c>
      <c r="H97" s="14"/>
      <c r="I97" s="15"/>
    </row>
    <row r="98" spans="1:9" ht="13.5">
      <c r="A98" s="60"/>
      <c r="B98" s="37"/>
      <c r="C98" s="12" t="s">
        <v>10</v>
      </c>
      <c r="D98" s="13">
        <f t="shared" si="13"/>
        <v>0</v>
      </c>
      <c r="E98" s="13">
        <v>0</v>
      </c>
      <c r="F98" s="13">
        <v>0</v>
      </c>
      <c r="G98" s="13">
        <v>0</v>
      </c>
      <c r="H98" s="14"/>
      <c r="I98" s="15"/>
    </row>
    <row r="99" spans="1:9" ht="15" customHeight="1">
      <c r="A99" s="60"/>
      <c r="B99" s="37"/>
      <c r="C99" s="12" t="s">
        <v>103</v>
      </c>
      <c r="D99" s="13">
        <f t="shared" si="13"/>
        <v>3094.6</v>
      </c>
      <c r="E99" s="13">
        <f>0+3094.6</f>
        <v>3094.6</v>
      </c>
      <c r="F99" s="13">
        <v>0</v>
      </c>
      <c r="G99" s="13">
        <v>0</v>
      </c>
      <c r="H99" s="14"/>
      <c r="I99" s="15"/>
    </row>
    <row r="100" spans="1:9" ht="15" customHeight="1">
      <c r="A100" s="60"/>
      <c r="B100" s="37"/>
      <c r="C100" s="16" t="s">
        <v>13</v>
      </c>
      <c r="D100" s="13">
        <f t="shared" si="13"/>
        <v>3094.6</v>
      </c>
      <c r="E100" s="13">
        <f>E99</f>
        <v>3094.6</v>
      </c>
      <c r="F100" s="13">
        <f>F99</f>
        <v>0</v>
      </c>
      <c r="G100" s="13">
        <f>G99</f>
        <v>0</v>
      </c>
      <c r="H100" s="14"/>
      <c r="I100" s="15"/>
    </row>
    <row r="101" spans="1:9" ht="13.5">
      <c r="A101" s="60"/>
      <c r="B101" s="37"/>
      <c r="C101" s="12" t="s">
        <v>12</v>
      </c>
      <c r="D101" s="13">
        <f t="shared" si="13"/>
        <v>31.2</v>
      </c>
      <c r="E101" s="13">
        <f>'Прил №3 гор бюд.'!E56</f>
        <v>31.2</v>
      </c>
      <c r="F101" s="13">
        <f>'Прил №3 гор бюд.'!F56</f>
        <v>0</v>
      </c>
      <c r="G101" s="13">
        <f>'Прил №3 гор бюд.'!G56</f>
        <v>0</v>
      </c>
      <c r="H101" s="14"/>
      <c r="I101" s="15"/>
    </row>
    <row r="102" spans="1:9" ht="13.5">
      <c r="A102" s="60"/>
      <c r="B102" s="37"/>
      <c r="C102" s="12" t="s">
        <v>13</v>
      </c>
      <c r="D102" s="13">
        <f t="shared" si="13"/>
        <v>0</v>
      </c>
      <c r="E102" s="13">
        <v>0</v>
      </c>
      <c r="F102" s="13">
        <v>0</v>
      </c>
      <c r="G102" s="13">
        <v>0</v>
      </c>
      <c r="H102" s="14"/>
      <c r="I102" s="15"/>
    </row>
    <row r="103" spans="1:9" ht="13.5">
      <c r="A103" s="60"/>
      <c r="B103" s="38"/>
      <c r="C103" s="12" t="s">
        <v>14</v>
      </c>
      <c r="D103" s="13">
        <f t="shared" si="13"/>
        <v>0</v>
      </c>
      <c r="E103" s="13">
        <v>0</v>
      </c>
      <c r="F103" s="13">
        <v>0</v>
      </c>
      <c r="G103" s="13">
        <v>0</v>
      </c>
      <c r="H103" s="14"/>
      <c r="I103" s="15"/>
    </row>
    <row r="104" spans="1:9" ht="15" customHeight="1">
      <c r="A104" s="60"/>
      <c r="B104" s="55" t="s">
        <v>143</v>
      </c>
      <c r="C104" s="12" t="s">
        <v>55</v>
      </c>
      <c r="D104" s="13">
        <f aca="true" t="shared" si="14" ref="D104:D110">SUM(E104:G104)</f>
        <v>12121.3</v>
      </c>
      <c r="E104" s="13">
        <f>E105+E106+E108</f>
        <v>0</v>
      </c>
      <c r="F104" s="33">
        <f>F105+F106+F108</f>
        <v>12121.3</v>
      </c>
      <c r="G104" s="13">
        <f>G105+G106+G108</f>
        <v>0</v>
      </c>
      <c r="H104" s="14"/>
      <c r="I104" s="15"/>
    </row>
    <row r="105" spans="1:9" ht="13.5">
      <c r="A105" s="60"/>
      <c r="B105" s="56"/>
      <c r="C105" s="12" t="s">
        <v>10</v>
      </c>
      <c r="D105" s="13">
        <f t="shared" si="14"/>
        <v>0</v>
      </c>
      <c r="E105" s="13">
        <v>0</v>
      </c>
      <c r="F105" s="13">
        <v>0</v>
      </c>
      <c r="G105" s="13">
        <v>0</v>
      </c>
      <c r="H105" s="14"/>
      <c r="I105" s="15"/>
    </row>
    <row r="106" spans="1:9" ht="15" customHeight="1">
      <c r="A106" s="60"/>
      <c r="B106" s="56"/>
      <c r="C106" s="12" t="s">
        <v>103</v>
      </c>
      <c r="D106" s="13">
        <f t="shared" si="14"/>
        <v>12000</v>
      </c>
      <c r="E106" s="13">
        <v>0</v>
      </c>
      <c r="F106" s="33">
        <f>0+12000</f>
        <v>12000</v>
      </c>
      <c r="G106" s="13">
        <v>0</v>
      </c>
      <c r="H106" s="14"/>
      <c r="I106" s="15"/>
    </row>
    <row r="107" spans="1:9" ht="15" customHeight="1">
      <c r="A107" s="60"/>
      <c r="B107" s="56"/>
      <c r="C107" s="16" t="s">
        <v>13</v>
      </c>
      <c r="D107" s="13">
        <f t="shared" si="14"/>
        <v>12000</v>
      </c>
      <c r="E107" s="13">
        <v>0</v>
      </c>
      <c r="F107" s="33">
        <f>F106</f>
        <v>12000</v>
      </c>
      <c r="G107" s="13">
        <f>G106</f>
        <v>0</v>
      </c>
      <c r="H107" s="14"/>
      <c r="I107" s="15"/>
    </row>
    <row r="108" spans="1:9" ht="13.5">
      <c r="A108" s="60"/>
      <c r="B108" s="56"/>
      <c r="C108" s="12" t="s">
        <v>12</v>
      </c>
      <c r="D108" s="13">
        <f t="shared" si="14"/>
        <v>121.3</v>
      </c>
      <c r="E108" s="13">
        <v>0</v>
      </c>
      <c r="F108" s="33">
        <f>'Прил №3 гор бюд.'!F61</f>
        <v>121.3</v>
      </c>
      <c r="G108" s="13">
        <f>'Прил №3 гор бюд.'!G66</f>
        <v>0</v>
      </c>
      <c r="H108" s="14"/>
      <c r="I108" s="15"/>
    </row>
    <row r="109" spans="1:9" ht="13.5">
      <c r="A109" s="60"/>
      <c r="B109" s="56"/>
      <c r="C109" s="12" t="s">
        <v>13</v>
      </c>
      <c r="D109" s="13">
        <f t="shared" si="14"/>
        <v>121.3</v>
      </c>
      <c r="E109" s="13">
        <v>0</v>
      </c>
      <c r="F109" s="33">
        <v>121.3</v>
      </c>
      <c r="G109" s="13">
        <v>0</v>
      </c>
      <c r="H109" s="14"/>
      <c r="I109" s="15"/>
    </row>
    <row r="110" spans="1:9" ht="13.5">
      <c r="A110" s="61"/>
      <c r="B110" s="57"/>
      <c r="C110" s="12" t="s">
        <v>14</v>
      </c>
      <c r="D110" s="13">
        <f t="shared" si="14"/>
        <v>0</v>
      </c>
      <c r="E110" s="13">
        <v>0</v>
      </c>
      <c r="F110" s="13">
        <v>0</v>
      </c>
      <c r="G110" s="13">
        <v>0</v>
      </c>
      <c r="H110" s="14"/>
      <c r="I110" s="15"/>
    </row>
    <row r="111" spans="1:9" ht="24" customHeight="1">
      <c r="A111" s="12" t="s">
        <v>101</v>
      </c>
      <c r="B111" s="12" t="s">
        <v>111</v>
      </c>
      <c r="C111" s="12"/>
      <c r="D111" s="13"/>
      <c r="E111" s="13"/>
      <c r="F111" s="13"/>
      <c r="G111" s="13"/>
      <c r="H111" s="14"/>
      <c r="I111" s="15"/>
    </row>
    <row r="112" spans="1:9" ht="13.5" hidden="1">
      <c r="A112" s="12"/>
      <c r="B112" s="12"/>
      <c r="C112" s="12"/>
      <c r="D112" s="13"/>
      <c r="E112" s="13"/>
      <c r="F112" s="13"/>
      <c r="G112" s="13"/>
      <c r="H112" s="14"/>
      <c r="I112" s="15"/>
    </row>
    <row r="113" spans="1:9" ht="18.75" customHeight="1" hidden="1">
      <c r="A113" s="12"/>
      <c r="B113" s="12"/>
      <c r="C113" s="12"/>
      <c r="D113" s="13"/>
      <c r="E113" s="13"/>
      <c r="F113" s="13"/>
      <c r="G113" s="13"/>
      <c r="H113" s="14"/>
      <c r="I113" s="15"/>
    </row>
    <row r="114" spans="1:9" ht="15" customHeight="1" hidden="1">
      <c r="A114" s="12"/>
      <c r="B114" s="12"/>
      <c r="C114" s="16"/>
      <c r="D114" s="13"/>
      <c r="E114" s="13"/>
      <c r="F114" s="13"/>
      <c r="G114" s="13"/>
      <c r="H114" s="14"/>
      <c r="I114" s="15"/>
    </row>
    <row r="115" spans="1:9" ht="13.5" hidden="1">
      <c r="A115" s="12"/>
      <c r="B115" s="12"/>
      <c r="C115" s="12"/>
      <c r="D115" s="13"/>
      <c r="E115" s="13"/>
      <c r="F115" s="13"/>
      <c r="G115" s="13"/>
      <c r="H115" s="14"/>
      <c r="I115" s="15"/>
    </row>
    <row r="116" spans="1:9" ht="13.5" hidden="1">
      <c r="A116" s="12"/>
      <c r="B116" s="12"/>
      <c r="C116" s="12"/>
      <c r="D116" s="13"/>
      <c r="E116" s="13"/>
      <c r="F116" s="13"/>
      <c r="G116" s="13"/>
      <c r="H116" s="14"/>
      <c r="I116" s="15"/>
    </row>
    <row r="117" spans="1:9" ht="13.5" hidden="1">
      <c r="A117" s="12"/>
      <c r="B117" s="12"/>
      <c r="C117" s="12"/>
      <c r="D117" s="13"/>
      <c r="E117" s="13"/>
      <c r="F117" s="13"/>
      <c r="G117" s="13"/>
      <c r="H117" s="14"/>
      <c r="I117" s="15"/>
    </row>
    <row r="118" spans="1:9" ht="15" customHeight="1">
      <c r="A118" s="39" t="s">
        <v>104</v>
      </c>
      <c r="B118" s="39" t="s">
        <v>107</v>
      </c>
      <c r="C118" s="12" t="s">
        <v>55</v>
      </c>
      <c r="D118" s="13">
        <f aca="true" t="shared" si="15" ref="D118:D124">SUM(E118:G118)</f>
        <v>8000</v>
      </c>
      <c r="E118" s="13">
        <f>E119+E120+E122</f>
        <v>8000</v>
      </c>
      <c r="F118" s="13">
        <f>F119+F120+F122</f>
        <v>0</v>
      </c>
      <c r="G118" s="13">
        <f>G119+G120+G122</f>
        <v>0</v>
      </c>
      <c r="H118" s="14"/>
      <c r="I118" s="15"/>
    </row>
    <row r="119" spans="1:9" ht="13.5">
      <c r="A119" s="39"/>
      <c r="B119" s="39"/>
      <c r="C119" s="12" t="s">
        <v>10</v>
      </c>
      <c r="D119" s="13">
        <f t="shared" si="15"/>
        <v>0</v>
      </c>
      <c r="E119" s="13">
        <v>0</v>
      </c>
      <c r="F119" s="13">
        <v>0</v>
      </c>
      <c r="G119" s="13">
        <v>0</v>
      </c>
      <c r="H119" s="14"/>
      <c r="I119" s="15"/>
    </row>
    <row r="120" spans="1:9" ht="15.75" customHeight="1">
      <c r="A120" s="39"/>
      <c r="B120" s="39"/>
      <c r="C120" s="12" t="s">
        <v>103</v>
      </c>
      <c r="D120" s="13">
        <f t="shared" si="15"/>
        <v>7920</v>
      </c>
      <c r="E120" s="13">
        <f>0+7920</f>
        <v>7920</v>
      </c>
      <c r="F120" s="13">
        <v>0</v>
      </c>
      <c r="G120" s="13">
        <v>0</v>
      </c>
      <c r="H120" s="14"/>
      <c r="I120" s="15"/>
    </row>
    <row r="121" spans="1:9" ht="13.5" customHeight="1">
      <c r="A121" s="39"/>
      <c r="B121" s="39"/>
      <c r="C121" s="16" t="s">
        <v>13</v>
      </c>
      <c r="D121" s="13">
        <f t="shared" si="15"/>
        <v>7920</v>
      </c>
      <c r="E121" s="13">
        <f>E120</f>
        <v>7920</v>
      </c>
      <c r="F121" s="13">
        <f>F120</f>
        <v>0</v>
      </c>
      <c r="G121" s="13">
        <f>G120</f>
        <v>0</v>
      </c>
      <c r="H121" s="14"/>
      <c r="I121" s="15"/>
    </row>
    <row r="122" spans="1:9" ht="13.5">
      <c r="A122" s="39"/>
      <c r="B122" s="39"/>
      <c r="C122" s="12" t="s">
        <v>12</v>
      </c>
      <c r="D122" s="13">
        <f t="shared" si="15"/>
        <v>80</v>
      </c>
      <c r="E122" s="13">
        <f>'Прил №3 гор бюд.'!E66</f>
        <v>80</v>
      </c>
      <c r="F122" s="13">
        <f>'Прил №3 гор бюд.'!F66</f>
        <v>0</v>
      </c>
      <c r="G122" s="13">
        <f>'Прил №3 гор бюд.'!G66</f>
        <v>0</v>
      </c>
      <c r="H122" s="14"/>
      <c r="I122" s="15"/>
    </row>
    <row r="123" spans="1:9" ht="13.5">
      <c r="A123" s="39"/>
      <c r="B123" s="39"/>
      <c r="C123" s="12" t="s">
        <v>13</v>
      </c>
      <c r="D123" s="13">
        <f t="shared" si="15"/>
        <v>0</v>
      </c>
      <c r="E123" s="13">
        <v>0</v>
      </c>
      <c r="F123" s="13">
        <v>0</v>
      </c>
      <c r="G123" s="13">
        <v>0</v>
      </c>
      <c r="H123" s="14"/>
      <c r="I123" s="15"/>
    </row>
    <row r="124" spans="1:9" ht="13.5">
      <c r="A124" s="39"/>
      <c r="B124" s="39"/>
      <c r="C124" s="12" t="s">
        <v>14</v>
      </c>
      <c r="D124" s="13">
        <f t="shared" si="15"/>
        <v>0</v>
      </c>
      <c r="E124" s="13">
        <v>0</v>
      </c>
      <c r="F124" s="13">
        <v>0</v>
      </c>
      <c r="G124" s="13">
        <v>0</v>
      </c>
      <c r="H124" s="14"/>
      <c r="I124" s="15"/>
    </row>
    <row r="125" spans="1:9" ht="15" customHeight="1">
      <c r="A125" s="39" t="s">
        <v>105</v>
      </c>
      <c r="B125" s="39" t="s">
        <v>106</v>
      </c>
      <c r="C125" s="12" t="s">
        <v>55</v>
      </c>
      <c r="D125" s="13">
        <f aca="true" t="shared" si="16" ref="D125:D131">SUM(E125:G125)</f>
        <v>600</v>
      </c>
      <c r="E125" s="13">
        <f>E126+E127+E129</f>
        <v>600</v>
      </c>
      <c r="F125" s="13">
        <f>F126+F127+F129</f>
        <v>0</v>
      </c>
      <c r="G125" s="13">
        <f>G126+G127+G129</f>
        <v>0</v>
      </c>
      <c r="H125" s="14"/>
      <c r="I125" s="15"/>
    </row>
    <row r="126" spans="1:9" ht="13.5">
      <c r="A126" s="39"/>
      <c r="B126" s="39"/>
      <c r="C126" s="12" t="s">
        <v>10</v>
      </c>
      <c r="D126" s="13">
        <f t="shared" si="16"/>
        <v>0</v>
      </c>
      <c r="E126" s="13">
        <v>0</v>
      </c>
      <c r="F126" s="13">
        <v>0</v>
      </c>
      <c r="G126" s="13">
        <v>0</v>
      </c>
      <c r="H126" s="14"/>
      <c r="I126" s="15"/>
    </row>
    <row r="127" spans="1:9" ht="14.25" customHeight="1">
      <c r="A127" s="39"/>
      <c r="B127" s="39"/>
      <c r="C127" s="12" t="s">
        <v>103</v>
      </c>
      <c r="D127" s="13">
        <f t="shared" si="16"/>
        <v>594</v>
      </c>
      <c r="E127" s="13">
        <f>0+594</f>
        <v>594</v>
      </c>
      <c r="F127" s="13">
        <v>0</v>
      </c>
      <c r="G127" s="13">
        <v>0</v>
      </c>
      <c r="H127" s="14"/>
      <c r="I127" s="15"/>
    </row>
    <row r="128" spans="1:9" ht="15" customHeight="1">
      <c r="A128" s="39"/>
      <c r="B128" s="39"/>
      <c r="C128" s="16" t="s">
        <v>13</v>
      </c>
      <c r="D128" s="13">
        <f t="shared" si="16"/>
        <v>594</v>
      </c>
      <c r="E128" s="13">
        <f>E127</f>
        <v>594</v>
      </c>
      <c r="F128" s="13">
        <f>F127</f>
        <v>0</v>
      </c>
      <c r="G128" s="13">
        <f>G127</f>
        <v>0</v>
      </c>
      <c r="H128" s="14"/>
      <c r="I128" s="15"/>
    </row>
    <row r="129" spans="1:9" ht="13.5">
      <c r="A129" s="39"/>
      <c r="B129" s="39"/>
      <c r="C129" s="12" t="s">
        <v>12</v>
      </c>
      <c r="D129" s="13">
        <f t="shared" si="16"/>
        <v>6</v>
      </c>
      <c r="E129" s="13">
        <f>'Прил №3 гор бюд.'!E69</f>
        <v>6</v>
      </c>
      <c r="F129" s="13">
        <f>'Прил №3 гор бюд.'!F69</f>
        <v>0</v>
      </c>
      <c r="G129" s="13">
        <f>'Прил №3 гор бюд.'!G69</f>
        <v>0</v>
      </c>
      <c r="H129" s="14"/>
      <c r="I129" s="15"/>
    </row>
    <row r="130" spans="1:9" ht="13.5">
      <c r="A130" s="39"/>
      <c r="B130" s="39"/>
      <c r="C130" s="12" t="s">
        <v>13</v>
      </c>
      <c r="D130" s="13">
        <f t="shared" si="16"/>
        <v>0</v>
      </c>
      <c r="E130" s="13">
        <v>0</v>
      </c>
      <c r="F130" s="13">
        <v>0</v>
      </c>
      <c r="G130" s="13">
        <v>0</v>
      </c>
      <c r="H130" s="14"/>
      <c r="I130" s="15"/>
    </row>
    <row r="131" spans="1:9" ht="13.5">
      <c r="A131" s="39"/>
      <c r="B131" s="39"/>
      <c r="C131" s="12" t="s">
        <v>14</v>
      </c>
      <c r="D131" s="13">
        <f t="shared" si="16"/>
        <v>0</v>
      </c>
      <c r="E131" s="13">
        <v>0</v>
      </c>
      <c r="F131" s="13">
        <v>0</v>
      </c>
      <c r="G131" s="13">
        <v>0</v>
      </c>
      <c r="H131" s="14"/>
      <c r="I131" s="15"/>
    </row>
    <row r="132" spans="1:9" ht="15" customHeight="1">
      <c r="A132" s="39" t="s">
        <v>109</v>
      </c>
      <c r="B132" s="39" t="s">
        <v>134</v>
      </c>
      <c r="C132" s="12" t="s">
        <v>55</v>
      </c>
      <c r="D132" s="13">
        <f aca="true" t="shared" si="17" ref="D132:D139">SUM(E132:G132)</f>
        <v>8853.800000000001</v>
      </c>
      <c r="E132" s="13">
        <f>E133+E135+E137</f>
        <v>8853.800000000001</v>
      </c>
      <c r="F132" s="13">
        <f>F133+F135+F137</f>
        <v>0</v>
      </c>
      <c r="G132" s="13">
        <f>G133+G135+G137</f>
        <v>0</v>
      </c>
      <c r="H132" s="14"/>
      <c r="I132" s="15"/>
    </row>
    <row r="133" spans="1:9" ht="15" customHeight="1">
      <c r="A133" s="39"/>
      <c r="B133" s="39"/>
      <c r="C133" s="12" t="s">
        <v>50</v>
      </c>
      <c r="D133" s="13">
        <f t="shared" si="17"/>
        <v>8853.800000000001</v>
      </c>
      <c r="E133" s="13">
        <f>0+11339.7-2485.9</f>
        <v>8853.800000000001</v>
      </c>
      <c r="F133" s="13">
        <v>0</v>
      </c>
      <c r="G133" s="13">
        <v>0</v>
      </c>
      <c r="H133" s="14"/>
      <c r="I133" s="15"/>
    </row>
    <row r="134" spans="1:9" ht="15" customHeight="1">
      <c r="A134" s="39"/>
      <c r="B134" s="39"/>
      <c r="C134" s="16" t="s">
        <v>13</v>
      </c>
      <c r="D134" s="13">
        <f t="shared" si="17"/>
        <v>8853.800000000001</v>
      </c>
      <c r="E134" s="13">
        <f>E133</f>
        <v>8853.800000000001</v>
      </c>
      <c r="F134" s="13">
        <f>F133</f>
        <v>0</v>
      </c>
      <c r="G134" s="13">
        <f>G133</f>
        <v>0</v>
      </c>
      <c r="H134" s="14"/>
      <c r="I134" s="15"/>
    </row>
    <row r="135" spans="1:9" ht="15" customHeight="1">
      <c r="A135" s="39"/>
      <c r="B135" s="39"/>
      <c r="C135" s="12" t="s">
        <v>103</v>
      </c>
      <c r="D135" s="13">
        <f t="shared" si="17"/>
        <v>0</v>
      </c>
      <c r="E135" s="13">
        <v>0</v>
      </c>
      <c r="F135" s="13">
        <v>0</v>
      </c>
      <c r="G135" s="13">
        <v>0</v>
      </c>
      <c r="H135" s="14"/>
      <c r="I135" s="15"/>
    </row>
    <row r="136" spans="1:9" ht="15" customHeight="1">
      <c r="A136" s="39"/>
      <c r="B136" s="39"/>
      <c r="C136" s="16" t="s">
        <v>13</v>
      </c>
      <c r="D136" s="13">
        <f t="shared" si="17"/>
        <v>0</v>
      </c>
      <c r="E136" s="13">
        <v>0</v>
      </c>
      <c r="F136" s="13">
        <f>F135</f>
        <v>0</v>
      </c>
      <c r="G136" s="13">
        <f>G135</f>
        <v>0</v>
      </c>
      <c r="H136" s="14"/>
      <c r="I136" s="15"/>
    </row>
    <row r="137" spans="1:9" ht="15" customHeight="1">
      <c r="A137" s="39"/>
      <c r="B137" s="39"/>
      <c r="C137" s="12" t="s">
        <v>12</v>
      </c>
      <c r="D137" s="13">
        <f t="shared" si="17"/>
        <v>0</v>
      </c>
      <c r="E137" s="13">
        <f>'Прил №3 гор бюд.'!E71</f>
        <v>0</v>
      </c>
      <c r="F137" s="13">
        <f>'Прил №3 гор бюд.'!F84</f>
        <v>0</v>
      </c>
      <c r="G137" s="13">
        <f>'Прил №3 гор бюд.'!G84</f>
        <v>0</v>
      </c>
      <c r="H137" s="14"/>
      <c r="I137" s="15"/>
    </row>
    <row r="138" spans="1:9" ht="15" customHeight="1">
      <c r="A138" s="39"/>
      <c r="B138" s="39"/>
      <c r="C138" s="12" t="s">
        <v>13</v>
      </c>
      <c r="D138" s="13">
        <f t="shared" si="17"/>
        <v>0</v>
      </c>
      <c r="E138" s="13">
        <v>0</v>
      </c>
      <c r="F138" s="13">
        <v>0</v>
      </c>
      <c r="G138" s="13">
        <v>0</v>
      </c>
      <c r="H138" s="14"/>
      <c r="I138" s="15"/>
    </row>
    <row r="139" spans="1:9" ht="15" customHeight="1">
      <c r="A139" s="39"/>
      <c r="B139" s="39"/>
      <c r="C139" s="12" t="s">
        <v>14</v>
      </c>
      <c r="D139" s="13">
        <f t="shared" si="17"/>
        <v>0</v>
      </c>
      <c r="E139" s="13">
        <v>0</v>
      </c>
      <c r="F139" s="13">
        <v>0</v>
      </c>
      <c r="G139" s="13">
        <v>0</v>
      </c>
      <c r="H139" s="14"/>
      <c r="I139" s="15"/>
    </row>
    <row r="140" spans="1:9" ht="24.75" customHeight="1">
      <c r="A140" s="51" t="s">
        <v>116</v>
      </c>
      <c r="B140" s="52" t="s">
        <v>124</v>
      </c>
      <c r="C140" s="12" t="s">
        <v>55</v>
      </c>
      <c r="D140" s="13">
        <f aca="true" t="shared" si="18" ref="D140:D155">G140+F140+E140</f>
        <v>379800</v>
      </c>
      <c r="E140" s="13">
        <f>E141+E143+E145</f>
        <v>82000</v>
      </c>
      <c r="F140" s="13">
        <f>F141+F143+F145</f>
        <v>297800</v>
      </c>
      <c r="G140" s="13">
        <f>G141+G143+G145</f>
        <v>0</v>
      </c>
      <c r="H140" s="14"/>
      <c r="I140" s="15"/>
    </row>
    <row r="141" spans="1:9" ht="24.75" customHeight="1">
      <c r="A141" s="51"/>
      <c r="B141" s="52"/>
      <c r="C141" s="12" t="s">
        <v>50</v>
      </c>
      <c r="D141" s="13">
        <f t="shared" si="18"/>
        <v>379800</v>
      </c>
      <c r="E141" s="13">
        <f>0+82000</f>
        <v>82000</v>
      </c>
      <c r="F141" s="13">
        <f>0+297800</f>
        <v>297800</v>
      </c>
      <c r="G141" s="13">
        <v>0</v>
      </c>
      <c r="H141" s="14"/>
      <c r="I141" s="15"/>
    </row>
    <row r="142" spans="1:9" ht="24.75" customHeight="1">
      <c r="A142" s="51"/>
      <c r="B142" s="52"/>
      <c r="C142" s="16" t="s">
        <v>13</v>
      </c>
      <c r="D142" s="13">
        <f t="shared" si="18"/>
        <v>379800</v>
      </c>
      <c r="E142" s="13">
        <v>82000</v>
      </c>
      <c r="F142" s="13">
        <v>297800</v>
      </c>
      <c r="G142" s="13">
        <v>0</v>
      </c>
      <c r="H142" s="14"/>
      <c r="I142" s="15"/>
    </row>
    <row r="143" spans="1:9" ht="24.75" customHeight="1">
      <c r="A143" s="51"/>
      <c r="B143" s="52"/>
      <c r="C143" s="12" t="s">
        <v>103</v>
      </c>
      <c r="D143" s="13">
        <f t="shared" si="18"/>
        <v>0</v>
      </c>
      <c r="E143" s="13">
        <v>0</v>
      </c>
      <c r="F143" s="13">
        <v>0</v>
      </c>
      <c r="G143" s="13">
        <v>0</v>
      </c>
      <c r="H143" s="14"/>
      <c r="I143" s="15"/>
    </row>
    <row r="144" spans="1:9" ht="24.75" customHeight="1">
      <c r="A144" s="51"/>
      <c r="B144" s="52"/>
      <c r="C144" s="16" t="s">
        <v>13</v>
      </c>
      <c r="D144" s="13">
        <f t="shared" si="18"/>
        <v>0</v>
      </c>
      <c r="E144" s="13">
        <v>0</v>
      </c>
      <c r="F144" s="13">
        <v>0</v>
      </c>
      <c r="G144" s="13">
        <v>0</v>
      </c>
      <c r="H144" s="14"/>
      <c r="I144" s="15"/>
    </row>
    <row r="145" spans="1:9" ht="24.75" customHeight="1">
      <c r="A145" s="51"/>
      <c r="B145" s="52"/>
      <c r="C145" s="12" t="s">
        <v>12</v>
      </c>
      <c r="D145" s="13">
        <f t="shared" si="18"/>
        <v>0</v>
      </c>
      <c r="E145" s="13">
        <v>0</v>
      </c>
      <c r="F145" s="13">
        <v>0</v>
      </c>
      <c r="G145" s="13">
        <v>0</v>
      </c>
      <c r="H145" s="14"/>
      <c r="I145" s="15"/>
    </row>
    <row r="146" spans="1:9" ht="24.75" customHeight="1">
      <c r="A146" s="51"/>
      <c r="B146" s="52"/>
      <c r="C146" s="12" t="s">
        <v>13</v>
      </c>
      <c r="D146" s="13">
        <f t="shared" si="18"/>
        <v>0</v>
      </c>
      <c r="E146" s="13">
        <v>0</v>
      </c>
      <c r="F146" s="13">
        <v>0</v>
      </c>
      <c r="G146" s="13">
        <v>0</v>
      </c>
      <c r="H146" s="14"/>
      <c r="I146" s="15"/>
    </row>
    <row r="147" spans="1:9" ht="24.75" customHeight="1">
      <c r="A147" s="51"/>
      <c r="B147" s="52"/>
      <c r="C147" s="12" t="s">
        <v>14</v>
      </c>
      <c r="D147" s="13">
        <f t="shared" si="18"/>
        <v>0</v>
      </c>
      <c r="E147" s="13">
        <v>0</v>
      </c>
      <c r="F147" s="13">
        <v>0</v>
      </c>
      <c r="G147" s="13">
        <v>0</v>
      </c>
      <c r="H147" s="14"/>
      <c r="I147" s="15"/>
    </row>
    <row r="148" spans="1:9" ht="15" customHeight="1">
      <c r="A148" s="51" t="s">
        <v>117</v>
      </c>
      <c r="B148" s="52" t="s">
        <v>125</v>
      </c>
      <c r="C148" s="12" t="s">
        <v>55</v>
      </c>
      <c r="D148" s="13">
        <f t="shared" si="18"/>
        <v>200</v>
      </c>
      <c r="E148" s="13">
        <f>E149+E151+E153</f>
        <v>0</v>
      </c>
      <c r="F148" s="13">
        <f>F149+F151+F153</f>
        <v>200</v>
      </c>
      <c r="G148" s="13">
        <f>G149+G151+G153</f>
        <v>0</v>
      </c>
      <c r="H148" s="14"/>
      <c r="I148" s="15"/>
    </row>
    <row r="149" spans="1:9" ht="15" customHeight="1">
      <c r="A149" s="51"/>
      <c r="B149" s="52"/>
      <c r="C149" s="12" t="s">
        <v>50</v>
      </c>
      <c r="D149" s="13">
        <f t="shared" si="18"/>
        <v>200</v>
      </c>
      <c r="E149" s="13">
        <v>0</v>
      </c>
      <c r="F149" s="13">
        <f>0+200</f>
        <v>200</v>
      </c>
      <c r="G149" s="13">
        <v>0</v>
      </c>
      <c r="H149" s="14"/>
      <c r="I149" s="15"/>
    </row>
    <row r="150" spans="1:9" ht="15" customHeight="1">
      <c r="A150" s="51"/>
      <c r="B150" s="52"/>
      <c r="C150" s="16" t="s">
        <v>13</v>
      </c>
      <c r="D150" s="13">
        <f t="shared" si="18"/>
        <v>200</v>
      </c>
      <c r="E150" s="13">
        <v>0</v>
      </c>
      <c r="F150" s="13">
        <f>F149</f>
        <v>200</v>
      </c>
      <c r="G150" s="13">
        <v>0</v>
      </c>
      <c r="H150" s="14"/>
      <c r="I150" s="15"/>
    </row>
    <row r="151" spans="1:9" ht="15" customHeight="1">
      <c r="A151" s="51"/>
      <c r="B151" s="52"/>
      <c r="C151" s="12" t="s">
        <v>103</v>
      </c>
      <c r="D151" s="13">
        <f t="shared" si="18"/>
        <v>0</v>
      </c>
      <c r="E151" s="13">
        <v>0</v>
      </c>
      <c r="F151" s="13">
        <v>0</v>
      </c>
      <c r="G151" s="13">
        <v>0</v>
      </c>
      <c r="H151" s="14"/>
      <c r="I151" s="15"/>
    </row>
    <row r="152" spans="1:9" ht="15" customHeight="1">
      <c r="A152" s="51"/>
      <c r="B152" s="52"/>
      <c r="C152" s="16" t="s">
        <v>13</v>
      </c>
      <c r="D152" s="13">
        <f t="shared" si="18"/>
        <v>0</v>
      </c>
      <c r="E152" s="13">
        <v>0</v>
      </c>
      <c r="F152" s="13">
        <v>0</v>
      </c>
      <c r="G152" s="13">
        <v>0</v>
      </c>
      <c r="H152" s="14"/>
      <c r="I152" s="15"/>
    </row>
    <row r="153" spans="1:9" ht="15" customHeight="1">
      <c r="A153" s="51"/>
      <c r="B153" s="52"/>
      <c r="C153" s="12" t="s">
        <v>12</v>
      </c>
      <c r="D153" s="13">
        <f t="shared" si="18"/>
        <v>0</v>
      </c>
      <c r="E153" s="13">
        <v>0</v>
      </c>
      <c r="F153" s="13">
        <v>0</v>
      </c>
      <c r="G153" s="13">
        <v>0</v>
      </c>
      <c r="H153" s="14"/>
      <c r="I153" s="15"/>
    </row>
    <row r="154" spans="1:9" ht="15" customHeight="1">
      <c r="A154" s="51"/>
      <c r="B154" s="52"/>
      <c r="C154" s="12" t="s">
        <v>13</v>
      </c>
      <c r="D154" s="13">
        <f t="shared" si="18"/>
        <v>0</v>
      </c>
      <c r="E154" s="13">
        <v>0</v>
      </c>
      <c r="F154" s="13">
        <v>0</v>
      </c>
      <c r="G154" s="13">
        <v>0</v>
      </c>
      <c r="H154" s="14"/>
      <c r="I154" s="15"/>
    </row>
    <row r="155" spans="1:9" ht="15" customHeight="1">
      <c r="A155" s="51"/>
      <c r="B155" s="52"/>
      <c r="C155" s="12" t="s">
        <v>14</v>
      </c>
      <c r="D155" s="13">
        <f t="shared" si="18"/>
        <v>0</v>
      </c>
      <c r="E155" s="13">
        <v>0</v>
      </c>
      <c r="F155" s="13">
        <v>0</v>
      </c>
      <c r="G155" s="13">
        <v>0</v>
      </c>
      <c r="H155" s="14"/>
      <c r="I155" s="15"/>
    </row>
    <row r="156" spans="1:9" ht="16.5" customHeight="1">
      <c r="A156" s="39" t="s">
        <v>4</v>
      </c>
      <c r="B156" s="39" t="s">
        <v>18</v>
      </c>
      <c r="C156" s="12" t="s">
        <v>55</v>
      </c>
      <c r="D156" s="13">
        <f aca="true" t="shared" si="19" ref="D156:D163">SUM(E156:G156)</f>
        <v>11472</v>
      </c>
      <c r="E156" s="13">
        <f>SUM(E159:E161)+E164</f>
        <v>3472</v>
      </c>
      <c r="F156" s="13">
        <f>SUM(F159:F161)+F164</f>
        <v>4000</v>
      </c>
      <c r="G156" s="13">
        <f>SUM(G159:G161)+G164</f>
        <v>4000</v>
      </c>
      <c r="H156" s="14"/>
      <c r="I156" s="15"/>
    </row>
    <row r="157" spans="1:9" ht="15" customHeight="1">
      <c r="A157" s="39"/>
      <c r="B157" s="39"/>
      <c r="C157" s="12" t="s">
        <v>41</v>
      </c>
      <c r="D157" s="13">
        <f t="shared" si="19"/>
        <v>11472</v>
      </c>
      <c r="E157" s="13">
        <f>E156-E158</f>
        <v>3472</v>
      </c>
      <c r="F157" s="13">
        <f>F156-F158</f>
        <v>4000</v>
      </c>
      <c r="G157" s="13">
        <f>G156-G158</f>
        <v>4000</v>
      </c>
      <c r="H157" s="14"/>
      <c r="I157" s="15"/>
    </row>
    <row r="158" spans="1:9" ht="16.5" customHeight="1">
      <c r="A158" s="39"/>
      <c r="B158" s="39"/>
      <c r="C158" s="12" t="s">
        <v>42</v>
      </c>
      <c r="D158" s="13">
        <f t="shared" si="19"/>
        <v>0</v>
      </c>
      <c r="E158" s="13">
        <f>E163</f>
        <v>0</v>
      </c>
      <c r="F158" s="13">
        <f>F163</f>
        <v>0</v>
      </c>
      <c r="G158" s="13">
        <f>G163</f>
        <v>0</v>
      </c>
      <c r="H158" s="14"/>
      <c r="I158" s="15"/>
    </row>
    <row r="159" spans="1:9" ht="16.5" customHeight="1">
      <c r="A159" s="39"/>
      <c r="B159" s="39"/>
      <c r="C159" s="12" t="s">
        <v>10</v>
      </c>
      <c r="D159" s="13">
        <f t="shared" si="19"/>
        <v>0</v>
      </c>
      <c r="E159" s="13">
        <f aca="true" t="shared" si="20" ref="E159:G160">E171+E166</f>
        <v>0</v>
      </c>
      <c r="F159" s="13">
        <f t="shared" si="20"/>
        <v>0</v>
      </c>
      <c r="G159" s="13">
        <f t="shared" si="20"/>
        <v>0</v>
      </c>
      <c r="H159" s="14"/>
      <c r="I159" s="15"/>
    </row>
    <row r="160" spans="1:9" ht="16.5" customHeight="1">
      <c r="A160" s="39"/>
      <c r="B160" s="39"/>
      <c r="C160" s="12" t="s">
        <v>15</v>
      </c>
      <c r="D160" s="13">
        <f t="shared" si="19"/>
        <v>0</v>
      </c>
      <c r="E160" s="13">
        <f t="shared" si="20"/>
        <v>0</v>
      </c>
      <c r="F160" s="13">
        <f t="shared" si="20"/>
        <v>0</v>
      </c>
      <c r="G160" s="13">
        <f t="shared" si="20"/>
        <v>0</v>
      </c>
      <c r="H160" s="14"/>
      <c r="I160" s="15"/>
    </row>
    <row r="161" spans="1:9" ht="16.5" customHeight="1">
      <c r="A161" s="39"/>
      <c r="B161" s="39"/>
      <c r="C161" s="12" t="s">
        <v>12</v>
      </c>
      <c r="D161" s="13">
        <f t="shared" si="19"/>
        <v>11472</v>
      </c>
      <c r="E161" s="13">
        <f>E168+E173</f>
        <v>3472</v>
      </c>
      <c r="F161" s="13">
        <f>F168+F173</f>
        <v>4000</v>
      </c>
      <c r="G161" s="13">
        <f>G168+G173</f>
        <v>4000</v>
      </c>
      <c r="H161" s="14"/>
      <c r="I161" s="15"/>
    </row>
    <row r="162" spans="1:9" ht="16.5" customHeight="1">
      <c r="A162" s="39"/>
      <c r="B162" s="39"/>
      <c r="C162" s="16" t="s">
        <v>58</v>
      </c>
      <c r="D162" s="13">
        <f>SUM(E162:G162)</f>
        <v>11472</v>
      </c>
      <c r="E162" s="13">
        <f>E161-E163</f>
        <v>3472</v>
      </c>
      <c r="F162" s="13">
        <f>F161-F163</f>
        <v>4000</v>
      </c>
      <c r="G162" s="13">
        <f>G161-G163</f>
        <v>4000</v>
      </c>
      <c r="H162" s="14"/>
      <c r="I162" s="15"/>
    </row>
    <row r="163" spans="1:9" ht="16.5" customHeight="1">
      <c r="A163" s="39"/>
      <c r="B163" s="39"/>
      <c r="C163" s="16" t="s">
        <v>57</v>
      </c>
      <c r="D163" s="13">
        <f t="shared" si="19"/>
        <v>0</v>
      </c>
      <c r="E163" s="13">
        <v>0</v>
      </c>
      <c r="F163" s="13">
        <v>0</v>
      </c>
      <c r="G163" s="13">
        <v>0</v>
      </c>
      <c r="H163" s="14"/>
      <c r="I163" s="15"/>
    </row>
    <row r="164" spans="1:9" ht="16.5" customHeight="1">
      <c r="A164" s="39"/>
      <c r="B164" s="39"/>
      <c r="C164" s="12" t="s">
        <v>14</v>
      </c>
      <c r="D164" s="13">
        <f>E164+F164+G164</f>
        <v>0</v>
      </c>
      <c r="E164" s="13">
        <f>E169+E174</f>
        <v>0</v>
      </c>
      <c r="F164" s="13">
        <f>F169+F174</f>
        <v>0</v>
      </c>
      <c r="G164" s="13">
        <f>G169+G174</f>
        <v>0</v>
      </c>
      <c r="H164" s="14"/>
      <c r="I164" s="15"/>
    </row>
    <row r="165" spans="1:9" ht="15" customHeight="1">
      <c r="A165" s="39" t="s">
        <v>21</v>
      </c>
      <c r="B165" s="39" t="s">
        <v>64</v>
      </c>
      <c r="C165" s="12" t="s">
        <v>55</v>
      </c>
      <c r="D165" s="13">
        <f>SUM(E165:G165)</f>
        <v>9735</v>
      </c>
      <c r="E165" s="13">
        <f>SUM(E166:E169)</f>
        <v>2935</v>
      </c>
      <c r="F165" s="13">
        <f>SUM(F166:F169)</f>
        <v>3400</v>
      </c>
      <c r="G165" s="13">
        <f>SUM(G166:G169)</f>
        <v>3400</v>
      </c>
      <c r="H165" s="14"/>
      <c r="I165" s="15"/>
    </row>
    <row r="166" spans="1:9" ht="17.25" customHeight="1">
      <c r="A166" s="39"/>
      <c r="B166" s="39"/>
      <c r="C166" s="12" t="s">
        <v>10</v>
      </c>
      <c r="D166" s="13">
        <f>SUM(E166:G166)</f>
        <v>0</v>
      </c>
      <c r="E166" s="13">
        <v>0</v>
      </c>
      <c r="F166" s="13">
        <v>0</v>
      </c>
      <c r="G166" s="13">
        <v>0</v>
      </c>
      <c r="H166" s="14"/>
      <c r="I166" s="15"/>
    </row>
    <row r="167" spans="1:9" ht="17.25" customHeight="1">
      <c r="A167" s="39"/>
      <c r="B167" s="39"/>
      <c r="C167" s="12" t="s">
        <v>15</v>
      </c>
      <c r="D167" s="13">
        <f>SUM(E167:G167)</f>
        <v>0</v>
      </c>
      <c r="E167" s="13">
        <v>0</v>
      </c>
      <c r="F167" s="13">
        <v>0</v>
      </c>
      <c r="G167" s="13">
        <v>0</v>
      </c>
      <c r="H167" s="14"/>
      <c r="I167" s="15"/>
    </row>
    <row r="168" spans="1:9" ht="17.25" customHeight="1">
      <c r="A168" s="39"/>
      <c r="B168" s="39"/>
      <c r="C168" s="12" t="s">
        <v>16</v>
      </c>
      <c r="D168" s="13">
        <f>SUM(E168:G168)</f>
        <v>9735</v>
      </c>
      <c r="E168" s="13">
        <f>'Прил №3 гор бюд.'!E88</f>
        <v>2935</v>
      </c>
      <c r="F168" s="13">
        <f>'Прил №3 гор бюд.'!F88</f>
        <v>3400</v>
      </c>
      <c r="G168" s="13">
        <f>'Прил №3 гор бюд.'!G88</f>
        <v>3400</v>
      </c>
      <c r="H168" s="14"/>
      <c r="I168" s="15"/>
    </row>
    <row r="169" spans="1:9" ht="17.25" customHeight="1">
      <c r="A169" s="39"/>
      <c r="B169" s="39"/>
      <c r="C169" s="12" t="s">
        <v>14</v>
      </c>
      <c r="D169" s="13">
        <f>SUM(E169:G169)</f>
        <v>0</v>
      </c>
      <c r="E169" s="13">
        <v>0</v>
      </c>
      <c r="F169" s="13">
        <v>0</v>
      </c>
      <c r="G169" s="13">
        <v>0</v>
      </c>
      <c r="H169" s="14"/>
      <c r="I169" s="15"/>
    </row>
    <row r="170" spans="1:9" ht="16.5" customHeight="1">
      <c r="A170" s="39" t="s">
        <v>22</v>
      </c>
      <c r="B170" s="39" t="s">
        <v>122</v>
      </c>
      <c r="C170" s="12" t="s">
        <v>55</v>
      </c>
      <c r="D170" s="13">
        <f>E170+F170+G170</f>
        <v>1737</v>
      </c>
      <c r="E170" s="13">
        <f>E171+E172+E173+E174</f>
        <v>537</v>
      </c>
      <c r="F170" s="13">
        <f>F171+F172+F173+F174</f>
        <v>600</v>
      </c>
      <c r="G170" s="13">
        <f>G171+G172+G173+G174</f>
        <v>600</v>
      </c>
      <c r="H170" s="14"/>
      <c r="I170" s="15"/>
    </row>
    <row r="171" spans="1:9" ht="16.5" customHeight="1">
      <c r="A171" s="39"/>
      <c r="B171" s="39"/>
      <c r="C171" s="12" t="s">
        <v>10</v>
      </c>
      <c r="D171" s="13">
        <f>SUM(E171:G171)</f>
        <v>0</v>
      </c>
      <c r="E171" s="13">
        <v>0</v>
      </c>
      <c r="F171" s="13">
        <v>0</v>
      </c>
      <c r="G171" s="13">
        <v>0</v>
      </c>
      <c r="H171" s="14"/>
      <c r="I171" s="15"/>
    </row>
    <row r="172" spans="1:9" ht="16.5" customHeight="1">
      <c r="A172" s="39"/>
      <c r="B172" s="39"/>
      <c r="C172" s="12" t="s">
        <v>15</v>
      </c>
      <c r="D172" s="13">
        <f>SUM(E172:G172)</f>
        <v>0</v>
      </c>
      <c r="E172" s="13">
        <v>0</v>
      </c>
      <c r="F172" s="13">
        <v>0</v>
      </c>
      <c r="G172" s="13">
        <v>0</v>
      </c>
      <c r="H172" s="14"/>
      <c r="I172" s="15"/>
    </row>
    <row r="173" spans="1:9" ht="16.5" customHeight="1">
      <c r="A173" s="39"/>
      <c r="B173" s="39"/>
      <c r="C173" s="12" t="s">
        <v>16</v>
      </c>
      <c r="D173" s="13">
        <f>SUM(E173:G173)</f>
        <v>1737</v>
      </c>
      <c r="E173" s="13">
        <f>'Прил №3 гор бюд.'!E91</f>
        <v>537</v>
      </c>
      <c r="F173" s="13">
        <f>'Прил №3 гор бюд.'!F91</f>
        <v>600</v>
      </c>
      <c r="G173" s="13">
        <f>'Прил №3 гор бюд.'!G91</f>
        <v>600</v>
      </c>
      <c r="H173" s="14"/>
      <c r="I173" s="15"/>
    </row>
    <row r="174" spans="1:9" ht="16.5" customHeight="1">
      <c r="A174" s="39"/>
      <c r="B174" s="39"/>
      <c r="C174" s="12" t="s">
        <v>14</v>
      </c>
      <c r="D174" s="13">
        <f>SUM(E174:G174)</f>
        <v>0</v>
      </c>
      <c r="E174" s="13">
        <v>0</v>
      </c>
      <c r="F174" s="13">
        <v>0</v>
      </c>
      <c r="G174" s="13">
        <v>0</v>
      </c>
      <c r="H174" s="14"/>
      <c r="I174" s="15"/>
    </row>
    <row r="175" spans="1:9" ht="17.25" customHeight="1">
      <c r="A175" s="39" t="s">
        <v>45</v>
      </c>
      <c r="B175" s="39" t="s">
        <v>86</v>
      </c>
      <c r="C175" s="12" t="s">
        <v>55</v>
      </c>
      <c r="D175" s="13">
        <f aca="true" t="shared" si="21" ref="D175:D215">SUM(E175:G175)</f>
        <v>79570</v>
      </c>
      <c r="E175" s="13">
        <f>E178+E180+E181+E184</f>
        <v>24076</v>
      </c>
      <c r="F175" s="13">
        <f>F178+F180+F181+F184</f>
        <v>49304</v>
      </c>
      <c r="G175" s="13">
        <f>G178+G180+G181+G184</f>
        <v>6190</v>
      </c>
      <c r="H175" s="14"/>
      <c r="I175" s="15"/>
    </row>
    <row r="176" spans="1:9" ht="17.25" customHeight="1">
      <c r="A176" s="39"/>
      <c r="B176" s="39"/>
      <c r="C176" s="12" t="s">
        <v>41</v>
      </c>
      <c r="D176" s="13">
        <f>SUM(E176:G176)</f>
        <v>79570</v>
      </c>
      <c r="E176" s="13">
        <f>E175-E177</f>
        <v>24076</v>
      </c>
      <c r="F176" s="13">
        <f>F175-F177</f>
        <v>49304</v>
      </c>
      <c r="G176" s="13">
        <f>G175-G177</f>
        <v>6190</v>
      </c>
      <c r="H176" s="14"/>
      <c r="I176" s="15"/>
    </row>
    <row r="177" spans="1:9" ht="17.25" customHeight="1">
      <c r="A177" s="39"/>
      <c r="B177" s="39"/>
      <c r="C177" s="12" t="s">
        <v>42</v>
      </c>
      <c r="D177" s="13">
        <f>SUM(E177:G177)</f>
        <v>0</v>
      </c>
      <c r="E177" s="13">
        <f>E183</f>
        <v>0</v>
      </c>
      <c r="F177" s="13">
        <f>F183</f>
        <v>0</v>
      </c>
      <c r="G177" s="13">
        <f>G183</f>
        <v>0</v>
      </c>
      <c r="H177" s="14"/>
      <c r="I177" s="15"/>
    </row>
    <row r="178" spans="1:9" ht="17.25" customHeight="1">
      <c r="A178" s="39"/>
      <c r="B178" s="39"/>
      <c r="C178" s="12" t="s">
        <v>50</v>
      </c>
      <c r="D178" s="13">
        <f t="shared" si="21"/>
        <v>62520</v>
      </c>
      <c r="E178" s="13">
        <f>E188+E210</f>
        <v>18756</v>
      </c>
      <c r="F178" s="13">
        <f>F188+F210</f>
        <v>43764</v>
      </c>
      <c r="G178" s="13">
        <f>G188+G210</f>
        <v>0</v>
      </c>
      <c r="H178" s="14"/>
      <c r="I178" s="15"/>
    </row>
    <row r="179" spans="1:9" ht="17.25" customHeight="1">
      <c r="A179" s="39"/>
      <c r="B179" s="39"/>
      <c r="C179" s="16" t="s">
        <v>13</v>
      </c>
      <c r="D179" s="13">
        <f t="shared" si="21"/>
        <v>62520</v>
      </c>
      <c r="E179" s="13">
        <f>E211</f>
        <v>18756</v>
      </c>
      <c r="F179" s="13">
        <f>F211</f>
        <v>43764</v>
      </c>
      <c r="G179" s="13">
        <f>G211</f>
        <v>0</v>
      </c>
      <c r="H179" s="14"/>
      <c r="I179" s="15"/>
    </row>
    <row r="180" spans="1:9" ht="17.25" customHeight="1">
      <c r="A180" s="39"/>
      <c r="B180" s="39"/>
      <c r="C180" s="12" t="s">
        <v>15</v>
      </c>
      <c r="D180" s="13">
        <f t="shared" si="21"/>
        <v>0</v>
      </c>
      <c r="E180" s="13">
        <f aca="true" t="shared" si="22" ref="E180:G181">E189+E212</f>
        <v>0</v>
      </c>
      <c r="F180" s="13">
        <f t="shared" si="22"/>
        <v>0</v>
      </c>
      <c r="G180" s="13">
        <f t="shared" si="22"/>
        <v>0</v>
      </c>
      <c r="H180" s="14"/>
      <c r="I180" s="15"/>
    </row>
    <row r="181" spans="1:9" ht="17.25" customHeight="1">
      <c r="A181" s="39"/>
      <c r="B181" s="39"/>
      <c r="C181" s="12" t="s">
        <v>12</v>
      </c>
      <c r="D181" s="13">
        <f t="shared" si="21"/>
        <v>17050</v>
      </c>
      <c r="E181" s="13">
        <f t="shared" si="22"/>
        <v>5320</v>
      </c>
      <c r="F181" s="13">
        <f t="shared" si="22"/>
        <v>5540</v>
      </c>
      <c r="G181" s="13">
        <f t="shared" si="22"/>
        <v>6190</v>
      </c>
      <c r="H181" s="14"/>
      <c r="I181" s="15"/>
    </row>
    <row r="182" spans="1:9" ht="17.25" customHeight="1">
      <c r="A182" s="39"/>
      <c r="B182" s="39"/>
      <c r="C182" s="16" t="s">
        <v>58</v>
      </c>
      <c r="D182" s="13">
        <f t="shared" si="21"/>
        <v>17050</v>
      </c>
      <c r="E182" s="13">
        <f>E181-E183</f>
        <v>5320</v>
      </c>
      <c r="F182" s="13">
        <f>F181-F183</f>
        <v>5540</v>
      </c>
      <c r="G182" s="13">
        <f>G181-G183</f>
        <v>6190</v>
      </c>
      <c r="H182" s="14"/>
      <c r="I182" s="15"/>
    </row>
    <row r="183" spans="1:9" ht="17.25" customHeight="1">
      <c r="A183" s="39"/>
      <c r="B183" s="39"/>
      <c r="C183" s="16" t="s">
        <v>56</v>
      </c>
      <c r="D183" s="13">
        <f t="shared" si="21"/>
        <v>0</v>
      </c>
      <c r="E183" s="13">
        <f>E215</f>
        <v>0</v>
      </c>
      <c r="F183" s="13">
        <f>F215</f>
        <v>0</v>
      </c>
      <c r="G183" s="13">
        <f>G215+G187</f>
        <v>0</v>
      </c>
      <c r="H183" s="14"/>
      <c r="I183" s="15"/>
    </row>
    <row r="184" spans="1:9" ht="17.25" customHeight="1">
      <c r="A184" s="39"/>
      <c r="B184" s="39"/>
      <c r="C184" s="12" t="s">
        <v>14</v>
      </c>
      <c r="D184" s="13">
        <f t="shared" si="21"/>
        <v>0</v>
      </c>
      <c r="E184" s="13">
        <f>E191+E216</f>
        <v>0</v>
      </c>
      <c r="F184" s="13">
        <f>F191+F216</f>
        <v>0</v>
      </c>
      <c r="G184" s="13">
        <f>G191+G216</f>
        <v>0</v>
      </c>
      <c r="H184" s="14"/>
      <c r="I184" s="15"/>
    </row>
    <row r="185" spans="1:9" ht="17.25" customHeight="1">
      <c r="A185" s="39" t="s">
        <v>5</v>
      </c>
      <c r="B185" s="39" t="s">
        <v>23</v>
      </c>
      <c r="C185" s="12" t="s">
        <v>55</v>
      </c>
      <c r="D185" s="13">
        <f t="shared" si="21"/>
        <v>180</v>
      </c>
      <c r="E185" s="13">
        <f>SUM(E188:E191)</f>
        <v>20</v>
      </c>
      <c r="F185" s="13">
        <f>SUM(F188:F191)</f>
        <v>80</v>
      </c>
      <c r="G185" s="13">
        <f>SUM(G188:G191)</f>
        <v>80</v>
      </c>
      <c r="H185" s="14"/>
      <c r="I185" s="15"/>
    </row>
    <row r="186" spans="1:9" ht="17.25" customHeight="1">
      <c r="A186" s="39"/>
      <c r="B186" s="39"/>
      <c r="C186" s="12" t="s">
        <v>41</v>
      </c>
      <c r="D186" s="13">
        <f>SUM(E186:G186)</f>
        <v>180</v>
      </c>
      <c r="E186" s="13">
        <f>E185-E187</f>
        <v>20</v>
      </c>
      <c r="F186" s="13">
        <f>F185-F187</f>
        <v>80</v>
      </c>
      <c r="G186" s="13">
        <f>G185-G187</f>
        <v>80</v>
      </c>
      <c r="H186" s="14"/>
      <c r="I186" s="15"/>
    </row>
    <row r="187" spans="1:9" ht="17.25" customHeight="1">
      <c r="A187" s="39"/>
      <c r="B187" s="39"/>
      <c r="C187" s="12" t="s">
        <v>42</v>
      </c>
      <c r="D187" s="13">
        <f>SUM(E187:G187)</f>
        <v>0</v>
      </c>
      <c r="E187" s="13">
        <v>0</v>
      </c>
      <c r="F187" s="13">
        <v>0</v>
      </c>
      <c r="G187" s="13">
        <v>0</v>
      </c>
      <c r="H187" s="14"/>
      <c r="I187" s="15"/>
    </row>
    <row r="188" spans="1:9" ht="17.25" customHeight="1">
      <c r="A188" s="39"/>
      <c r="B188" s="39"/>
      <c r="C188" s="12" t="s">
        <v>10</v>
      </c>
      <c r="D188" s="13">
        <f t="shared" si="21"/>
        <v>0</v>
      </c>
      <c r="E188" s="13">
        <f aca="true" t="shared" si="23" ref="E188:G191">E193+E198+E203</f>
        <v>0</v>
      </c>
      <c r="F188" s="13">
        <f t="shared" si="23"/>
        <v>0</v>
      </c>
      <c r="G188" s="13">
        <f t="shared" si="23"/>
        <v>0</v>
      </c>
      <c r="H188" s="14"/>
      <c r="I188" s="15"/>
    </row>
    <row r="189" spans="1:9" ht="17.25" customHeight="1">
      <c r="A189" s="39"/>
      <c r="B189" s="39"/>
      <c r="C189" s="12" t="s">
        <v>15</v>
      </c>
      <c r="D189" s="13">
        <f t="shared" si="21"/>
        <v>0</v>
      </c>
      <c r="E189" s="13">
        <f t="shared" si="23"/>
        <v>0</v>
      </c>
      <c r="F189" s="13">
        <f t="shared" si="23"/>
        <v>0</v>
      </c>
      <c r="G189" s="13">
        <f t="shared" si="23"/>
        <v>0</v>
      </c>
      <c r="H189" s="14"/>
      <c r="I189" s="15"/>
    </row>
    <row r="190" spans="1:9" ht="17.25" customHeight="1">
      <c r="A190" s="39"/>
      <c r="B190" s="39"/>
      <c r="C190" s="12" t="s">
        <v>16</v>
      </c>
      <c r="D190" s="13">
        <f t="shared" si="21"/>
        <v>180</v>
      </c>
      <c r="E190" s="13">
        <f>E195+E200+E205</f>
        <v>20</v>
      </c>
      <c r="F190" s="13">
        <f t="shared" si="23"/>
        <v>80</v>
      </c>
      <c r="G190" s="13">
        <f t="shared" si="23"/>
        <v>80</v>
      </c>
      <c r="H190" s="14"/>
      <c r="I190" s="15"/>
    </row>
    <row r="191" spans="1:9" ht="17.25" customHeight="1">
      <c r="A191" s="39"/>
      <c r="B191" s="39"/>
      <c r="C191" s="12" t="s">
        <v>14</v>
      </c>
      <c r="D191" s="13">
        <f t="shared" si="21"/>
        <v>0</v>
      </c>
      <c r="E191" s="13">
        <f t="shared" si="23"/>
        <v>0</v>
      </c>
      <c r="F191" s="13">
        <f t="shared" si="23"/>
        <v>0</v>
      </c>
      <c r="G191" s="13">
        <f t="shared" si="23"/>
        <v>0</v>
      </c>
      <c r="H191" s="14"/>
      <c r="I191" s="15"/>
    </row>
    <row r="192" spans="1:9" ht="17.25" customHeight="1">
      <c r="A192" s="39" t="s">
        <v>24</v>
      </c>
      <c r="B192" s="39" t="s">
        <v>89</v>
      </c>
      <c r="C192" s="12" t="s">
        <v>55</v>
      </c>
      <c r="D192" s="13">
        <f t="shared" si="21"/>
        <v>40</v>
      </c>
      <c r="E192" s="13">
        <f>SUM(E193:E196)</f>
        <v>0</v>
      </c>
      <c r="F192" s="13">
        <f>SUM(F193:F196)</f>
        <v>20</v>
      </c>
      <c r="G192" s="13">
        <f>SUM(G193:G196)</f>
        <v>20</v>
      </c>
      <c r="H192" s="14"/>
      <c r="I192" s="15"/>
    </row>
    <row r="193" spans="1:9" ht="17.25" customHeight="1">
      <c r="A193" s="39"/>
      <c r="B193" s="39"/>
      <c r="C193" s="12" t="s">
        <v>10</v>
      </c>
      <c r="D193" s="13">
        <f t="shared" si="21"/>
        <v>0</v>
      </c>
      <c r="E193" s="13">
        <v>0</v>
      </c>
      <c r="F193" s="13">
        <v>0</v>
      </c>
      <c r="G193" s="13">
        <v>0</v>
      </c>
      <c r="H193" s="14"/>
      <c r="I193" s="15"/>
    </row>
    <row r="194" spans="1:9" ht="17.25" customHeight="1">
      <c r="A194" s="39"/>
      <c r="B194" s="39"/>
      <c r="C194" s="12" t="s">
        <v>15</v>
      </c>
      <c r="D194" s="13">
        <f t="shared" si="21"/>
        <v>0</v>
      </c>
      <c r="E194" s="13">
        <v>0</v>
      </c>
      <c r="F194" s="13">
        <v>0</v>
      </c>
      <c r="G194" s="13">
        <v>0</v>
      </c>
      <c r="H194" s="14"/>
      <c r="I194" s="15"/>
    </row>
    <row r="195" spans="1:9" ht="17.25" customHeight="1">
      <c r="A195" s="39"/>
      <c r="B195" s="39"/>
      <c r="C195" s="12" t="s">
        <v>16</v>
      </c>
      <c r="D195" s="13">
        <f t="shared" si="21"/>
        <v>40</v>
      </c>
      <c r="E195" s="13">
        <f>'Прил №3 гор бюд.'!E110</f>
        <v>0</v>
      </c>
      <c r="F195" s="13">
        <f>'Прил №3 гор бюд.'!F110</f>
        <v>20</v>
      </c>
      <c r="G195" s="13">
        <f>'Прил №3 гор бюд.'!G110</f>
        <v>20</v>
      </c>
      <c r="H195" s="14"/>
      <c r="I195" s="15"/>
    </row>
    <row r="196" spans="1:9" ht="17.25" customHeight="1">
      <c r="A196" s="39"/>
      <c r="B196" s="39"/>
      <c r="C196" s="12" t="s">
        <v>14</v>
      </c>
      <c r="D196" s="13">
        <f t="shared" si="21"/>
        <v>0</v>
      </c>
      <c r="E196" s="13">
        <v>0</v>
      </c>
      <c r="F196" s="13">
        <v>0</v>
      </c>
      <c r="G196" s="13">
        <v>0</v>
      </c>
      <c r="H196" s="14"/>
      <c r="I196" s="15"/>
    </row>
    <row r="197" spans="1:9" ht="17.25" customHeight="1">
      <c r="A197" s="36" t="s">
        <v>25</v>
      </c>
      <c r="B197" s="39" t="s">
        <v>68</v>
      </c>
      <c r="C197" s="12" t="s">
        <v>55</v>
      </c>
      <c r="D197" s="13">
        <f t="shared" si="21"/>
        <v>120</v>
      </c>
      <c r="E197" s="13">
        <f>SUM(E198:E201)</f>
        <v>20</v>
      </c>
      <c r="F197" s="13">
        <f>SUM(F198:F201)</f>
        <v>50</v>
      </c>
      <c r="G197" s="13">
        <f>SUM(G198:G201)</f>
        <v>50</v>
      </c>
      <c r="H197" s="14"/>
      <c r="I197" s="15"/>
    </row>
    <row r="198" spans="1:9" ht="17.25" customHeight="1">
      <c r="A198" s="37"/>
      <c r="B198" s="39"/>
      <c r="C198" s="12" t="s">
        <v>10</v>
      </c>
      <c r="D198" s="13">
        <f t="shared" si="21"/>
        <v>0</v>
      </c>
      <c r="E198" s="13">
        <v>0</v>
      </c>
      <c r="F198" s="13">
        <v>0</v>
      </c>
      <c r="G198" s="13">
        <v>0</v>
      </c>
      <c r="H198" s="14"/>
      <c r="I198" s="15"/>
    </row>
    <row r="199" spans="1:9" ht="17.25" customHeight="1">
      <c r="A199" s="37"/>
      <c r="B199" s="39"/>
      <c r="C199" s="12" t="s">
        <v>15</v>
      </c>
      <c r="D199" s="13">
        <f t="shared" si="21"/>
        <v>0</v>
      </c>
      <c r="E199" s="13">
        <v>0</v>
      </c>
      <c r="F199" s="13">
        <v>0</v>
      </c>
      <c r="G199" s="13">
        <v>0</v>
      </c>
      <c r="H199" s="14"/>
      <c r="I199" s="15"/>
    </row>
    <row r="200" spans="1:9" ht="17.25" customHeight="1">
      <c r="A200" s="37"/>
      <c r="B200" s="39"/>
      <c r="C200" s="12" t="s">
        <v>16</v>
      </c>
      <c r="D200" s="13">
        <f t="shared" si="21"/>
        <v>120</v>
      </c>
      <c r="E200" s="13">
        <f>'Прил №3 гор бюд.'!E114</f>
        <v>20</v>
      </c>
      <c r="F200" s="13">
        <f>'Прил №3 гор бюд.'!F114</f>
        <v>50</v>
      </c>
      <c r="G200" s="13">
        <f>'Прил №3 гор бюд.'!G114</f>
        <v>50</v>
      </c>
      <c r="H200" s="14"/>
      <c r="I200" s="15"/>
    </row>
    <row r="201" spans="1:9" ht="17.25" customHeight="1">
      <c r="A201" s="37"/>
      <c r="B201" s="39"/>
      <c r="C201" s="12" t="s">
        <v>14</v>
      </c>
      <c r="D201" s="13">
        <f t="shared" si="21"/>
        <v>0</v>
      </c>
      <c r="E201" s="13">
        <v>0</v>
      </c>
      <c r="F201" s="13">
        <v>0</v>
      </c>
      <c r="G201" s="13">
        <v>0</v>
      </c>
      <c r="H201" s="14"/>
      <c r="I201" s="15"/>
    </row>
    <row r="202" spans="1:9" ht="17.25" customHeight="1">
      <c r="A202" s="39" t="s">
        <v>26</v>
      </c>
      <c r="B202" s="39" t="s">
        <v>67</v>
      </c>
      <c r="C202" s="12" t="s">
        <v>55</v>
      </c>
      <c r="D202" s="13">
        <f t="shared" si="21"/>
        <v>20</v>
      </c>
      <c r="E202" s="13">
        <f>SUM(E203:E206)</f>
        <v>0</v>
      </c>
      <c r="F202" s="13">
        <f>SUM(F203:F206)</f>
        <v>10</v>
      </c>
      <c r="G202" s="13">
        <f>SUM(G203:G206)</f>
        <v>10</v>
      </c>
      <c r="H202" s="14"/>
      <c r="I202" s="15"/>
    </row>
    <row r="203" spans="1:9" ht="17.25" customHeight="1">
      <c r="A203" s="39"/>
      <c r="B203" s="39"/>
      <c r="C203" s="12" t="s">
        <v>10</v>
      </c>
      <c r="D203" s="13">
        <f t="shared" si="21"/>
        <v>0</v>
      </c>
      <c r="E203" s="13">
        <v>0</v>
      </c>
      <c r="F203" s="13">
        <v>0</v>
      </c>
      <c r="G203" s="13">
        <v>0</v>
      </c>
      <c r="H203" s="23"/>
      <c r="I203" s="15"/>
    </row>
    <row r="204" spans="1:9" ht="17.25" customHeight="1">
      <c r="A204" s="39"/>
      <c r="B204" s="39"/>
      <c r="C204" s="12" t="s">
        <v>15</v>
      </c>
      <c r="D204" s="13">
        <f t="shared" si="21"/>
        <v>0</v>
      </c>
      <c r="E204" s="13">
        <v>0</v>
      </c>
      <c r="F204" s="13">
        <v>0</v>
      </c>
      <c r="G204" s="13">
        <v>0</v>
      </c>
      <c r="H204" s="14"/>
      <c r="I204" s="15"/>
    </row>
    <row r="205" spans="1:9" ht="17.25" customHeight="1">
      <c r="A205" s="39"/>
      <c r="B205" s="39"/>
      <c r="C205" s="12" t="s">
        <v>16</v>
      </c>
      <c r="D205" s="13">
        <f t="shared" si="21"/>
        <v>20</v>
      </c>
      <c r="E205" s="13">
        <f>'Прил №3 гор бюд.'!E118</f>
        <v>0</v>
      </c>
      <c r="F205" s="13">
        <f>'Прил №3 гор бюд.'!F118</f>
        <v>10</v>
      </c>
      <c r="G205" s="13">
        <f>'Прил №3 гор бюд.'!G118</f>
        <v>10</v>
      </c>
      <c r="H205" s="14"/>
      <c r="I205" s="15"/>
    </row>
    <row r="206" spans="1:9" ht="17.25" customHeight="1">
      <c r="A206" s="39"/>
      <c r="B206" s="39"/>
      <c r="C206" s="12" t="s">
        <v>14</v>
      </c>
      <c r="D206" s="13">
        <f t="shared" si="21"/>
        <v>0</v>
      </c>
      <c r="E206" s="13">
        <v>0</v>
      </c>
      <c r="F206" s="13">
        <v>0</v>
      </c>
      <c r="G206" s="13">
        <v>0</v>
      </c>
      <c r="H206" s="14"/>
      <c r="I206" s="15"/>
    </row>
    <row r="207" spans="1:9" ht="17.25" customHeight="1">
      <c r="A207" s="39" t="s">
        <v>6</v>
      </c>
      <c r="B207" s="39" t="s">
        <v>77</v>
      </c>
      <c r="C207" s="12" t="s">
        <v>55</v>
      </c>
      <c r="D207" s="13">
        <f t="shared" si="21"/>
        <v>79390</v>
      </c>
      <c r="E207" s="13">
        <f>E210+E212+E213+E216</f>
        <v>24056</v>
      </c>
      <c r="F207" s="13">
        <f>F210+F212+F213+F216</f>
        <v>49224</v>
      </c>
      <c r="G207" s="13">
        <f>SUM(G210:G213)+G216</f>
        <v>6110</v>
      </c>
      <c r="H207" s="14"/>
      <c r="I207" s="15"/>
    </row>
    <row r="208" spans="1:9" ht="17.25" customHeight="1">
      <c r="A208" s="39"/>
      <c r="B208" s="39"/>
      <c r="C208" s="12" t="s">
        <v>41</v>
      </c>
      <c r="D208" s="13">
        <f>SUM(E208:G208)</f>
        <v>79390</v>
      </c>
      <c r="E208" s="13">
        <f>E207-E209</f>
        <v>24056</v>
      </c>
      <c r="F208" s="13">
        <f>F207-F209</f>
        <v>49224</v>
      </c>
      <c r="G208" s="13">
        <f>G207-G209</f>
        <v>6110</v>
      </c>
      <c r="H208" s="14"/>
      <c r="I208" s="15"/>
    </row>
    <row r="209" spans="1:9" ht="17.25" customHeight="1">
      <c r="A209" s="39"/>
      <c r="B209" s="39"/>
      <c r="C209" s="12" t="s">
        <v>42</v>
      </c>
      <c r="D209" s="13">
        <f>SUM(E209:G209)</f>
        <v>0</v>
      </c>
      <c r="E209" s="13">
        <f>E215</f>
        <v>0</v>
      </c>
      <c r="F209" s="13">
        <f>F215</f>
        <v>0</v>
      </c>
      <c r="G209" s="13">
        <f>G215</f>
        <v>0</v>
      </c>
      <c r="H209" s="14"/>
      <c r="I209" s="15"/>
    </row>
    <row r="210" spans="1:9" ht="17.25" customHeight="1">
      <c r="A210" s="39"/>
      <c r="B210" s="39"/>
      <c r="C210" s="12" t="s">
        <v>50</v>
      </c>
      <c r="D210" s="13">
        <f t="shared" si="21"/>
        <v>62520</v>
      </c>
      <c r="E210" s="13">
        <f aca="true" t="shared" si="24" ref="E210:G211">E243</f>
        <v>18756</v>
      </c>
      <c r="F210" s="13">
        <f t="shared" si="24"/>
        <v>43764</v>
      </c>
      <c r="G210" s="13">
        <f t="shared" si="24"/>
        <v>0</v>
      </c>
      <c r="H210" s="14"/>
      <c r="I210" s="15"/>
    </row>
    <row r="211" spans="1:9" ht="17.25" customHeight="1">
      <c r="A211" s="39"/>
      <c r="B211" s="39"/>
      <c r="C211" s="16" t="s">
        <v>13</v>
      </c>
      <c r="D211" s="13">
        <f t="shared" si="21"/>
        <v>62520</v>
      </c>
      <c r="E211" s="13">
        <f t="shared" si="24"/>
        <v>18756</v>
      </c>
      <c r="F211" s="13">
        <f t="shared" si="24"/>
        <v>43764</v>
      </c>
      <c r="G211" s="13">
        <f t="shared" si="24"/>
        <v>0</v>
      </c>
      <c r="H211" s="14"/>
      <c r="I211" s="15"/>
    </row>
    <row r="212" spans="1:9" ht="17.25" customHeight="1">
      <c r="A212" s="39"/>
      <c r="B212" s="39"/>
      <c r="C212" s="12" t="s">
        <v>15</v>
      </c>
      <c r="D212" s="13">
        <f t="shared" si="21"/>
        <v>0</v>
      </c>
      <c r="E212" s="13">
        <f aca="true" t="shared" si="25" ref="E212:G213">E219+E224+E229+E234+E239+E245</f>
        <v>0</v>
      </c>
      <c r="F212" s="13">
        <f t="shared" si="25"/>
        <v>0</v>
      </c>
      <c r="G212" s="13">
        <f t="shared" si="25"/>
        <v>0</v>
      </c>
      <c r="H212" s="14"/>
      <c r="I212" s="15"/>
    </row>
    <row r="213" spans="1:9" ht="17.25" customHeight="1">
      <c r="A213" s="39"/>
      <c r="B213" s="39"/>
      <c r="C213" s="12" t="s">
        <v>12</v>
      </c>
      <c r="D213" s="13">
        <f t="shared" si="21"/>
        <v>16870</v>
      </c>
      <c r="E213" s="13">
        <f t="shared" si="25"/>
        <v>5300</v>
      </c>
      <c r="F213" s="13">
        <f t="shared" si="25"/>
        <v>5460</v>
      </c>
      <c r="G213" s="13">
        <f t="shared" si="25"/>
        <v>6110</v>
      </c>
      <c r="H213" s="14"/>
      <c r="I213" s="15"/>
    </row>
    <row r="214" spans="1:9" ht="17.25" customHeight="1">
      <c r="A214" s="39"/>
      <c r="B214" s="39"/>
      <c r="C214" s="16" t="s">
        <v>58</v>
      </c>
      <c r="D214" s="13">
        <f t="shared" si="21"/>
        <v>16870</v>
      </c>
      <c r="E214" s="13">
        <f>E213-E215</f>
        <v>5300</v>
      </c>
      <c r="F214" s="13">
        <f>F213-F215</f>
        <v>5460</v>
      </c>
      <c r="G214" s="13">
        <f>G213-G215</f>
        <v>6110</v>
      </c>
      <c r="H214" s="14"/>
      <c r="I214" s="15"/>
    </row>
    <row r="215" spans="1:9" ht="15" customHeight="1">
      <c r="A215" s="39"/>
      <c r="B215" s="39"/>
      <c r="C215" s="12" t="s">
        <v>42</v>
      </c>
      <c r="D215" s="13">
        <f t="shared" si="21"/>
        <v>0</v>
      </c>
      <c r="E215" s="13">
        <v>0</v>
      </c>
      <c r="F215" s="13">
        <v>0</v>
      </c>
      <c r="G215" s="13">
        <v>0</v>
      </c>
      <c r="H215" s="14"/>
      <c r="I215" s="15"/>
    </row>
    <row r="216" spans="1:9" ht="17.25" customHeight="1">
      <c r="A216" s="39"/>
      <c r="B216" s="39"/>
      <c r="C216" s="12" t="s">
        <v>14</v>
      </c>
      <c r="D216" s="13">
        <f>SUM(E216:G216)</f>
        <v>0</v>
      </c>
      <c r="E216" s="13">
        <f>E221+E226+E231+E236+E241+E247</f>
        <v>0</v>
      </c>
      <c r="F216" s="13">
        <f>F221+F226+F231+F236+F241+F247</f>
        <v>0</v>
      </c>
      <c r="G216" s="13">
        <f>G221+G226+G231+G236+G241+G247</f>
        <v>0</v>
      </c>
      <c r="H216" s="14"/>
      <c r="I216" s="15"/>
    </row>
    <row r="217" spans="1:9" ht="16.5" customHeight="1">
      <c r="A217" s="39" t="s">
        <v>27</v>
      </c>
      <c r="B217" s="39" t="s">
        <v>78</v>
      </c>
      <c r="C217" s="12" t="s">
        <v>55</v>
      </c>
      <c r="D217" s="13">
        <f aca="true" t="shared" si="26" ref="D217:D224">SUM(E217:G217)</f>
        <v>2400</v>
      </c>
      <c r="E217" s="13">
        <f>SUM(E218:E221)</f>
        <v>800</v>
      </c>
      <c r="F217" s="13">
        <f>SUM(F218:F221)</f>
        <v>800</v>
      </c>
      <c r="G217" s="13">
        <f>SUM(G218:G221)</f>
        <v>800</v>
      </c>
      <c r="H217" s="14"/>
      <c r="I217" s="15"/>
    </row>
    <row r="218" spans="1:9" ht="16.5" customHeight="1">
      <c r="A218" s="39"/>
      <c r="B218" s="39"/>
      <c r="C218" s="12" t="s">
        <v>10</v>
      </c>
      <c r="D218" s="13">
        <f t="shared" si="26"/>
        <v>0</v>
      </c>
      <c r="E218" s="13">
        <v>0</v>
      </c>
      <c r="F218" s="13">
        <v>0</v>
      </c>
      <c r="G218" s="13">
        <v>0</v>
      </c>
      <c r="H218" s="14"/>
      <c r="I218" s="15"/>
    </row>
    <row r="219" spans="1:9" ht="16.5" customHeight="1">
      <c r="A219" s="39"/>
      <c r="B219" s="39"/>
      <c r="C219" s="12" t="s">
        <v>15</v>
      </c>
      <c r="D219" s="13">
        <f t="shared" si="26"/>
        <v>0</v>
      </c>
      <c r="E219" s="13">
        <v>0</v>
      </c>
      <c r="F219" s="13">
        <v>0</v>
      </c>
      <c r="G219" s="13">
        <v>0</v>
      </c>
      <c r="H219" s="14"/>
      <c r="I219" s="15"/>
    </row>
    <row r="220" spans="1:9" ht="16.5" customHeight="1">
      <c r="A220" s="39"/>
      <c r="B220" s="39"/>
      <c r="C220" s="12" t="s">
        <v>16</v>
      </c>
      <c r="D220" s="13">
        <f t="shared" si="26"/>
        <v>2400</v>
      </c>
      <c r="E220" s="13">
        <f>'Прил №3 гор бюд.'!E128</f>
        <v>800</v>
      </c>
      <c r="F220" s="13">
        <f>'Прил №3 гор бюд.'!F128</f>
        <v>800</v>
      </c>
      <c r="G220" s="13">
        <f>'Прил №3 гор бюд.'!G128</f>
        <v>800</v>
      </c>
      <c r="H220" s="14"/>
      <c r="I220" s="15"/>
    </row>
    <row r="221" spans="1:9" ht="16.5" customHeight="1">
      <c r="A221" s="39"/>
      <c r="B221" s="39"/>
      <c r="C221" s="12" t="s">
        <v>14</v>
      </c>
      <c r="D221" s="13">
        <f t="shared" si="26"/>
        <v>0</v>
      </c>
      <c r="E221" s="13">
        <v>0</v>
      </c>
      <c r="F221" s="13">
        <v>0</v>
      </c>
      <c r="G221" s="13">
        <v>0</v>
      </c>
      <c r="H221" s="14"/>
      <c r="I221" s="15"/>
    </row>
    <row r="222" spans="1:9" ht="16.5" customHeight="1">
      <c r="A222" s="36" t="s">
        <v>28</v>
      </c>
      <c r="B222" s="39" t="s">
        <v>79</v>
      </c>
      <c r="C222" s="12" t="s">
        <v>55</v>
      </c>
      <c r="D222" s="13">
        <f t="shared" si="26"/>
        <v>6900</v>
      </c>
      <c r="E222" s="13">
        <f>SUM(E223:E226)</f>
        <v>2300</v>
      </c>
      <c r="F222" s="13">
        <f>SUM(F223:F226)</f>
        <v>2300</v>
      </c>
      <c r="G222" s="13">
        <f>SUM(G223:G226)</f>
        <v>2300</v>
      </c>
      <c r="H222" s="14"/>
      <c r="I222" s="15"/>
    </row>
    <row r="223" spans="1:9" ht="16.5" customHeight="1">
      <c r="A223" s="37"/>
      <c r="B223" s="39"/>
      <c r="C223" s="12" t="s">
        <v>10</v>
      </c>
      <c r="D223" s="13">
        <f t="shared" si="26"/>
        <v>0</v>
      </c>
      <c r="E223" s="13">
        <v>0</v>
      </c>
      <c r="F223" s="13">
        <v>0</v>
      </c>
      <c r="G223" s="13">
        <v>0</v>
      </c>
      <c r="H223" s="14"/>
      <c r="I223" s="15"/>
    </row>
    <row r="224" spans="1:9" ht="16.5" customHeight="1">
      <c r="A224" s="37"/>
      <c r="B224" s="39"/>
      <c r="C224" s="12" t="s">
        <v>15</v>
      </c>
      <c r="D224" s="13">
        <f t="shared" si="26"/>
        <v>0</v>
      </c>
      <c r="E224" s="13">
        <v>0</v>
      </c>
      <c r="F224" s="13">
        <v>0</v>
      </c>
      <c r="G224" s="13">
        <v>0</v>
      </c>
      <c r="H224" s="14"/>
      <c r="I224" s="15"/>
    </row>
    <row r="225" spans="1:9" ht="16.5" customHeight="1">
      <c r="A225" s="37"/>
      <c r="B225" s="39"/>
      <c r="C225" s="12" t="s">
        <v>16</v>
      </c>
      <c r="D225" s="13">
        <f>SUM(E225:G225)</f>
        <v>6900</v>
      </c>
      <c r="E225" s="13">
        <f>'Прил №3 гор бюд.'!E131</f>
        <v>2300</v>
      </c>
      <c r="F225" s="13">
        <f>'Прил №3 гор бюд.'!F131</f>
        <v>2300</v>
      </c>
      <c r="G225" s="13">
        <f>'Прил №3 гор бюд.'!G131</f>
        <v>2300</v>
      </c>
      <c r="H225" s="14"/>
      <c r="I225" s="15"/>
    </row>
    <row r="226" spans="1:9" ht="16.5" customHeight="1">
      <c r="A226" s="37"/>
      <c r="B226" s="39"/>
      <c r="C226" s="12" t="s">
        <v>14</v>
      </c>
      <c r="D226" s="13">
        <f>SUM(E226:G226)</f>
        <v>0</v>
      </c>
      <c r="E226" s="13">
        <v>0</v>
      </c>
      <c r="F226" s="13">
        <v>0</v>
      </c>
      <c r="G226" s="13">
        <v>0</v>
      </c>
      <c r="H226" s="14"/>
      <c r="I226" s="15"/>
    </row>
    <row r="227" spans="1:9" ht="16.5" customHeight="1">
      <c r="A227" s="39" t="s">
        <v>29</v>
      </c>
      <c r="B227" s="39" t="s">
        <v>46</v>
      </c>
      <c r="C227" s="12" t="s">
        <v>55</v>
      </c>
      <c r="D227" s="13">
        <f aca="true" t="shared" si="27" ref="D227:D236">SUM(E227:G227)</f>
        <v>4500</v>
      </c>
      <c r="E227" s="13">
        <f>SUM(E228:E231)</f>
        <v>1500</v>
      </c>
      <c r="F227" s="13">
        <f>SUM(F228:F231)</f>
        <v>1500</v>
      </c>
      <c r="G227" s="13">
        <f>SUM(G228:G231)</f>
        <v>1500</v>
      </c>
      <c r="H227" s="14"/>
      <c r="I227" s="15"/>
    </row>
    <row r="228" spans="1:9" ht="16.5" customHeight="1">
      <c r="A228" s="39"/>
      <c r="B228" s="39"/>
      <c r="C228" s="12" t="s">
        <v>10</v>
      </c>
      <c r="D228" s="13">
        <f t="shared" si="27"/>
        <v>0</v>
      </c>
      <c r="E228" s="13">
        <v>0</v>
      </c>
      <c r="F228" s="13">
        <v>0</v>
      </c>
      <c r="G228" s="13">
        <v>0</v>
      </c>
      <c r="H228" s="14"/>
      <c r="I228" s="15"/>
    </row>
    <row r="229" spans="1:9" ht="16.5" customHeight="1">
      <c r="A229" s="39"/>
      <c r="B229" s="39"/>
      <c r="C229" s="12" t="s">
        <v>15</v>
      </c>
      <c r="D229" s="13">
        <f t="shared" si="27"/>
        <v>0</v>
      </c>
      <c r="E229" s="13">
        <v>0</v>
      </c>
      <c r="F229" s="13">
        <v>0</v>
      </c>
      <c r="G229" s="13">
        <v>0</v>
      </c>
      <c r="H229" s="14"/>
      <c r="I229" s="15"/>
    </row>
    <row r="230" spans="1:9" ht="16.5" customHeight="1">
      <c r="A230" s="39"/>
      <c r="B230" s="39"/>
      <c r="C230" s="12" t="s">
        <v>16</v>
      </c>
      <c r="D230" s="13">
        <f t="shared" si="27"/>
        <v>4500</v>
      </c>
      <c r="E230" s="13">
        <f>'Прил №3 гор бюд.'!E134</f>
        <v>1500</v>
      </c>
      <c r="F230" s="13">
        <f>'Прил №3 гор бюд.'!F134</f>
        <v>1500</v>
      </c>
      <c r="G230" s="13">
        <f>'Прил №3 гор бюд.'!G134</f>
        <v>1500</v>
      </c>
      <c r="H230" s="14"/>
      <c r="I230" s="15"/>
    </row>
    <row r="231" spans="1:9" ht="16.5" customHeight="1">
      <c r="A231" s="39"/>
      <c r="B231" s="39"/>
      <c r="C231" s="12" t="s">
        <v>14</v>
      </c>
      <c r="D231" s="13">
        <f t="shared" si="27"/>
        <v>0</v>
      </c>
      <c r="E231" s="13">
        <v>0</v>
      </c>
      <c r="F231" s="13">
        <v>0</v>
      </c>
      <c r="G231" s="13">
        <v>0</v>
      </c>
      <c r="H231" s="14"/>
      <c r="I231" s="15"/>
    </row>
    <row r="232" spans="1:9" ht="30" customHeight="1">
      <c r="A232" s="39" t="s">
        <v>51</v>
      </c>
      <c r="B232" s="39" t="s">
        <v>132</v>
      </c>
      <c r="C232" s="12" t="s">
        <v>55</v>
      </c>
      <c r="D232" s="13">
        <f t="shared" si="27"/>
        <v>1250</v>
      </c>
      <c r="E232" s="13">
        <f>SUM(E233:E236)</f>
        <v>50</v>
      </c>
      <c r="F232" s="13">
        <f>SUM(F233:F236)</f>
        <v>600</v>
      </c>
      <c r="G232" s="13">
        <f>SUM(G233:G236)</f>
        <v>600</v>
      </c>
      <c r="H232" s="14"/>
      <c r="I232" s="15"/>
    </row>
    <row r="233" spans="1:9" ht="30" customHeight="1">
      <c r="A233" s="39"/>
      <c r="B233" s="39"/>
      <c r="C233" s="12" t="s">
        <v>10</v>
      </c>
      <c r="D233" s="13">
        <f t="shared" si="27"/>
        <v>0</v>
      </c>
      <c r="E233" s="13">
        <v>0</v>
      </c>
      <c r="F233" s="13">
        <v>0</v>
      </c>
      <c r="G233" s="13">
        <v>0</v>
      </c>
      <c r="H233" s="14"/>
      <c r="I233" s="15"/>
    </row>
    <row r="234" spans="1:9" ht="30" customHeight="1">
      <c r="A234" s="39"/>
      <c r="B234" s="39"/>
      <c r="C234" s="12" t="s">
        <v>15</v>
      </c>
      <c r="D234" s="13">
        <f t="shared" si="27"/>
        <v>0</v>
      </c>
      <c r="E234" s="13">
        <v>0</v>
      </c>
      <c r="F234" s="13">
        <v>0</v>
      </c>
      <c r="G234" s="13">
        <v>0</v>
      </c>
      <c r="H234" s="14"/>
      <c r="I234" s="15"/>
    </row>
    <row r="235" spans="1:9" ht="30" customHeight="1">
      <c r="A235" s="39"/>
      <c r="B235" s="39"/>
      <c r="C235" s="12" t="s">
        <v>123</v>
      </c>
      <c r="D235" s="13">
        <f t="shared" si="27"/>
        <v>1250</v>
      </c>
      <c r="E235" s="13">
        <f>'Прил №3 гор бюд.'!E138</f>
        <v>50</v>
      </c>
      <c r="F235" s="13">
        <f>'Прил №3 гор бюд.'!F138</f>
        <v>600</v>
      </c>
      <c r="G235" s="13">
        <f>'Прил №3 гор бюд.'!G138</f>
        <v>600</v>
      </c>
      <c r="H235" s="14"/>
      <c r="I235" s="15"/>
    </row>
    <row r="236" spans="1:9" ht="30" customHeight="1">
      <c r="A236" s="39"/>
      <c r="B236" s="39"/>
      <c r="C236" s="12" t="s">
        <v>14</v>
      </c>
      <c r="D236" s="13">
        <f t="shared" si="27"/>
        <v>0</v>
      </c>
      <c r="E236" s="13">
        <v>0</v>
      </c>
      <c r="F236" s="13">
        <v>0</v>
      </c>
      <c r="G236" s="13">
        <v>0</v>
      </c>
      <c r="H236" s="14"/>
      <c r="I236" s="15"/>
    </row>
    <row r="237" spans="1:9" ht="30" customHeight="1">
      <c r="A237" s="36" t="s">
        <v>30</v>
      </c>
      <c r="B237" s="39" t="s">
        <v>145</v>
      </c>
      <c r="C237" s="12" t="s">
        <v>55</v>
      </c>
      <c r="D237" s="13">
        <f aca="true" t="shared" si="28" ref="D237:D247">SUM(E237:G237)</f>
        <v>1300</v>
      </c>
      <c r="E237" s="13">
        <f>SUM(E238:E241)</f>
        <v>650</v>
      </c>
      <c r="F237" s="13">
        <f>SUM(F238:F241)</f>
        <v>0</v>
      </c>
      <c r="G237" s="13">
        <f>SUM(G238:G241)</f>
        <v>650</v>
      </c>
      <c r="H237" s="14"/>
      <c r="I237" s="15"/>
    </row>
    <row r="238" spans="1:9" ht="30" customHeight="1">
      <c r="A238" s="37"/>
      <c r="B238" s="39"/>
      <c r="C238" s="12" t="s">
        <v>10</v>
      </c>
      <c r="D238" s="13">
        <f t="shared" si="28"/>
        <v>0</v>
      </c>
      <c r="E238" s="13">
        <v>0</v>
      </c>
      <c r="F238" s="13">
        <v>0</v>
      </c>
      <c r="G238" s="13">
        <v>0</v>
      </c>
      <c r="H238" s="14"/>
      <c r="I238" s="15"/>
    </row>
    <row r="239" spans="1:9" ht="30" customHeight="1">
      <c r="A239" s="37"/>
      <c r="B239" s="39"/>
      <c r="C239" s="12" t="s">
        <v>15</v>
      </c>
      <c r="D239" s="13">
        <f t="shared" si="28"/>
        <v>0</v>
      </c>
      <c r="E239" s="13">
        <v>0</v>
      </c>
      <c r="F239" s="13">
        <v>0</v>
      </c>
      <c r="G239" s="13">
        <v>0</v>
      </c>
      <c r="H239" s="14"/>
      <c r="I239" s="15"/>
    </row>
    <row r="240" spans="1:9" ht="30" customHeight="1">
      <c r="A240" s="37"/>
      <c r="B240" s="39"/>
      <c r="C240" s="12" t="s">
        <v>16</v>
      </c>
      <c r="D240" s="13">
        <f t="shared" si="28"/>
        <v>1300</v>
      </c>
      <c r="E240" s="13">
        <f>'Прил №3 гор бюд.'!E141</f>
        <v>650</v>
      </c>
      <c r="F240" s="13">
        <f>'Прил №3 гор бюд.'!F141</f>
        <v>0</v>
      </c>
      <c r="G240" s="13">
        <f>'Прил №3 гор бюд.'!G141</f>
        <v>650</v>
      </c>
      <c r="H240" s="14"/>
      <c r="I240" s="15"/>
    </row>
    <row r="241" spans="1:9" ht="30" customHeight="1">
      <c r="A241" s="38"/>
      <c r="B241" s="39"/>
      <c r="C241" s="12" t="s">
        <v>14</v>
      </c>
      <c r="D241" s="13">
        <f t="shared" si="28"/>
        <v>0</v>
      </c>
      <c r="E241" s="13">
        <v>0</v>
      </c>
      <c r="F241" s="13">
        <v>0</v>
      </c>
      <c r="G241" s="13">
        <v>0</v>
      </c>
      <c r="H241" s="14"/>
      <c r="I241" s="15"/>
    </row>
    <row r="242" spans="1:9" ht="16.5" customHeight="1">
      <c r="A242" s="36" t="s">
        <v>31</v>
      </c>
      <c r="B242" s="39" t="s">
        <v>128</v>
      </c>
      <c r="C242" s="12" t="s">
        <v>55</v>
      </c>
      <c r="D242" s="13">
        <f t="shared" si="28"/>
        <v>63040</v>
      </c>
      <c r="E242" s="13">
        <f>E243+E245+E246</f>
        <v>18756</v>
      </c>
      <c r="F242" s="13">
        <f>F243+F245+F246</f>
        <v>44024</v>
      </c>
      <c r="G242" s="13">
        <f>G243+G245+G246</f>
        <v>260</v>
      </c>
      <c r="H242" s="14"/>
      <c r="I242" s="15"/>
    </row>
    <row r="243" spans="1:9" ht="16.5" customHeight="1">
      <c r="A243" s="37"/>
      <c r="B243" s="39"/>
      <c r="C243" s="12" t="s">
        <v>50</v>
      </c>
      <c r="D243" s="13">
        <f>SUM(E243:G243)</f>
        <v>62520</v>
      </c>
      <c r="E243" s="13">
        <f>0+18756</f>
        <v>18756</v>
      </c>
      <c r="F243" s="13">
        <f>0+43764</f>
        <v>43764</v>
      </c>
      <c r="G243" s="13">
        <v>0</v>
      </c>
      <c r="H243" s="14"/>
      <c r="I243" s="15"/>
    </row>
    <row r="244" spans="1:9" ht="16.5" customHeight="1">
      <c r="A244" s="37"/>
      <c r="B244" s="39"/>
      <c r="C244" s="17" t="s">
        <v>13</v>
      </c>
      <c r="D244" s="13">
        <f t="shared" si="28"/>
        <v>62520</v>
      </c>
      <c r="E244" s="13">
        <f>E243</f>
        <v>18756</v>
      </c>
      <c r="F244" s="13">
        <f>F243</f>
        <v>43764</v>
      </c>
      <c r="G244" s="13">
        <v>0</v>
      </c>
      <c r="H244" s="14"/>
      <c r="I244" s="15"/>
    </row>
    <row r="245" spans="1:9" ht="16.5" customHeight="1">
      <c r="A245" s="37"/>
      <c r="B245" s="39"/>
      <c r="C245" s="12" t="s">
        <v>15</v>
      </c>
      <c r="D245" s="13">
        <f t="shared" si="28"/>
        <v>0</v>
      </c>
      <c r="E245" s="13">
        <v>0</v>
      </c>
      <c r="F245" s="13">
        <v>0</v>
      </c>
      <c r="G245" s="13">
        <v>0</v>
      </c>
      <c r="H245" s="14"/>
      <c r="I245" s="15"/>
    </row>
    <row r="246" spans="1:9" ht="16.5" customHeight="1">
      <c r="A246" s="37"/>
      <c r="B246" s="39"/>
      <c r="C246" s="12" t="s">
        <v>16</v>
      </c>
      <c r="D246" s="13">
        <f t="shared" si="28"/>
        <v>520</v>
      </c>
      <c r="E246" s="13">
        <f>'Прил №3 гор бюд.'!E144</f>
        <v>0</v>
      </c>
      <c r="F246" s="13">
        <f>'Прил №3 гор бюд.'!F144</f>
        <v>260</v>
      </c>
      <c r="G246" s="13">
        <f>'Прил №3 гор бюд.'!G144</f>
        <v>260</v>
      </c>
      <c r="H246" s="14"/>
      <c r="I246" s="15"/>
    </row>
    <row r="247" spans="1:9" ht="16.5" customHeight="1">
      <c r="A247" s="38"/>
      <c r="B247" s="39"/>
      <c r="C247" s="12" t="s">
        <v>14</v>
      </c>
      <c r="D247" s="13">
        <f t="shared" si="28"/>
        <v>0</v>
      </c>
      <c r="E247" s="13">
        <v>0</v>
      </c>
      <c r="F247" s="13">
        <v>0</v>
      </c>
      <c r="G247" s="13">
        <v>0</v>
      </c>
      <c r="H247" s="14"/>
      <c r="I247" s="15"/>
    </row>
    <row r="248" spans="1:9" ht="15" customHeight="1">
      <c r="A248" s="39" t="s">
        <v>44</v>
      </c>
      <c r="B248" s="39" t="s">
        <v>87</v>
      </c>
      <c r="C248" s="12" t="s">
        <v>55</v>
      </c>
      <c r="D248" s="13">
        <f aca="true" t="shared" si="29" ref="D248:D254">SUM(E248:G248)</f>
        <v>130322.2</v>
      </c>
      <c r="E248" s="13">
        <f>SUM(E251:E254)</f>
        <v>33102.2</v>
      </c>
      <c r="F248" s="13">
        <f>SUM(F251:F254)</f>
        <v>48610</v>
      </c>
      <c r="G248" s="13">
        <f>SUM(G251:G254)</f>
        <v>48610</v>
      </c>
      <c r="H248" s="14"/>
      <c r="I248" s="15"/>
    </row>
    <row r="249" spans="1:9" ht="15" customHeight="1">
      <c r="A249" s="39"/>
      <c r="B249" s="39"/>
      <c r="C249" s="12" t="s">
        <v>41</v>
      </c>
      <c r="D249" s="13">
        <f>SUM(E249:G249)</f>
        <v>130322.2</v>
      </c>
      <c r="E249" s="13">
        <f>E248-E250</f>
        <v>33102.2</v>
      </c>
      <c r="F249" s="13">
        <f>F248-F250</f>
        <v>48610</v>
      </c>
      <c r="G249" s="13">
        <f>G248-G250</f>
        <v>48610</v>
      </c>
      <c r="H249" s="14"/>
      <c r="I249" s="15"/>
    </row>
    <row r="250" spans="1:9" ht="15" customHeight="1">
      <c r="A250" s="39"/>
      <c r="B250" s="39"/>
      <c r="C250" s="12" t="s">
        <v>42</v>
      </c>
      <c r="D250" s="13">
        <f>SUM(E250:G250)</f>
        <v>0</v>
      </c>
      <c r="E250" s="13">
        <v>0</v>
      </c>
      <c r="F250" s="13">
        <v>0</v>
      </c>
      <c r="G250" s="13">
        <v>0</v>
      </c>
      <c r="H250" s="14"/>
      <c r="I250" s="15"/>
    </row>
    <row r="251" spans="1:9" ht="15" customHeight="1">
      <c r="A251" s="39"/>
      <c r="B251" s="39"/>
      <c r="C251" s="12" t="s">
        <v>10</v>
      </c>
      <c r="D251" s="13">
        <f t="shared" si="29"/>
        <v>0</v>
      </c>
      <c r="E251" s="13">
        <f aca="true" t="shared" si="30" ref="E251:G252">E263+E275</f>
        <v>0</v>
      </c>
      <c r="F251" s="13">
        <f t="shared" si="30"/>
        <v>0</v>
      </c>
      <c r="G251" s="13">
        <f t="shared" si="30"/>
        <v>0</v>
      </c>
      <c r="H251" s="14"/>
      <c r="I251" s="15"/>
    </row>
    <row r="252" spans="1:9" ht="15" customHeight="1">
      <c r="A252" s="39"/>
      <c r="B252" s="39"/>
      <c r="C252" s="12" t="s">
        <v>15</v>
      </c>
      <c r="D252" s="13">
        <f t="shared" si="29"/>
        <v>0</v>
      </c>
      <c r="E252" s="13">
        <f t="shared" si="30"/>
        <v>0</v>
      </c>
      <c r="F252" s="13">
        <f t="shared" si="30"/>
        <v>0</v>
      </c>
      <c r="G252" s="13">
        <f t="shared" si="30"/>
        <v>0</v>
      </c>
      <c r="H252" s="14"/>
      <c r="I252" s="15"/>
    </row>
    <row r="253" spans="1:9" ht="15" customHeight="1">
      <c r="A253" s="39"/>
      <c r="B253" s="39"/>
      <c r="C253" s="12" t="s">
        <v>16</v>
      </c>
      <c r="D253" s="13">
        <f t="shared" si="29"/>
        <v>130322.2</v>
      </c>
      <c r="E253" s="13">
        <f>E260+E277</f>
        <v>33102.2</v>
      </c>
      <c r="F253" s="13">
        <f>F260+F277</f>
        <v>48610</v>
      </c>
      <c r="G253" s="13">
        <f>G260+G277</f>
        <v>48610</v>
      </c>
      <c r="H253" s="14"/>
      <c r="I253" s="15"/>
    </row>
    <row r="254" spans="1:9" ht="15" customHeight="1">
      <c r="A254" s="39"/>
      <c r="B254" s="39"/>
      <c r="C254" s="12" t="s">
        <v>14</v>
      </c>
      <c r="D254" s="13">
        <f t="shared" si="29"/>
        <v>0</v>
      </c>
      <c r="E254" s="13">
        <f>E2017+E278</f>
        <v>0</v>
      </c>
      <c r="F254" s="13">
        <f>F2017+F278</f>
        <v>0</v>
      </c>
      <c r="G254" s="13">
        <f>G2017+G278</f>
        <v>0</v>
      </c>
      <c r="H254" s="14"/>
      <c r="I254" s="15"/>
    </row>
    <row r="255" spans="1:9" ht="15.75" customHeight="1">
      <c r="A255" s="39" t="s">
        <v>32</v>
      </c>
      <c r="B255" s="39" t="s">
        <v>72</v>
      </c>
      <c r="C255" s="12" t="s">
        <v>55</v>
      </c>
      <c r="D255" s="13">
        <f>SUM(E255:G255)</f>
        <v>48273.4</v>
      </c>
      <c r="E255" s="13">
        <f>SUM(E258:E261)</f>
        <v>8073.4</v>
      </c>
      <c r="F255" s="13">
        <f>SUM(F258:F261)</f>
        <v>20100</v>
      </c>
      <c r="G255" s="13">
        <f>SUM(G258:G261)</f>
        <v>20100</v>
      </c>
      <c r="H255" s="14"/>
      <c r="I255" s="15"/>
    </row>
    <row r="256" spans="1:9" ht="15.75" customHeight="1">
      <c r="A256" s="39"/>
      <c r="B256" s="39"/>
      <c r="C256" s="12" t="s">
        <v>41</v>
      </c>
      <c r="D256" s="13">
        <f>SUM(E256:G256)</f>
        <v>48273.4</v>
      </c>
      <c r="E256" s="13">
        <f>E255-E257</f>
        <v>8073.4</v>
      </c>
      <c r="F256" s="13">
        <f>F255-F257</f>
        <v>20100</v>
      </c>
      <c r="G256" s="13">
        <f>G255-G257</f>
        <v>20100</v>
      </c>
      <c r="H256" s="14"/>
      <c r="I256" s="15"/>
    </row>
    <row r="257" spans="1:9" ht="15.75" customHeight="1">
      <c r="A257" s="39"/>
      <c r="B257" s="39"/>
      <c r="C257" s="12" t="s">
        <v>42</v>
      </c>
      <c r="D257" s="13">
        <f>SUM(E257:G257)</f>
        <v>0</v>
      </c>
      <c r="E257" s="13">
        <v>0</v>
      </c>
      <c r="F257" s="13">
        <v>0</v>
      </c>
      <c r="G257" s="13">
        <v>0</v>
      </c>
      <c r="H257" s="14"/>
      <c r="I257" s="15"/>
    </row>
    <row r="258" spans="1:9" ht="15.75" customHeight="1">
      <c r="A258" s="39"/>
      <c r="B258" s="39"/>
      <c r="C258" s="12" t="s">
        <v>10</v>
      </c>
      <c r="D258" s="13">
        <f aca="true" t="shared" si="31" ref="D258:D278">SUM(E258:G258)</f>
        <v>0</v>
      </c>
      <c r="E258" s="13">
        <f aca="true" t="shared" si="32" ref="E258:G261">E263</f>
        <v>0</v>
      </c>
      <c r="F258" s="13">
        <f t="shared" si="32"/>
        <v>0</v>
      </c>
      <c r="G258" s="13">
        <f t="shared" si="32"/>
        <v>0</v>
      </c>
      <c r="H258" s="14"/>
      <c r="I258" s="15"/>
    </row>
    <row r="259" spans="1:9" ht="15.75" customHeight="1">
      <c r="A259" s="39"/>
      <c r="B259" s="39"/>
      <c r="C259" s="12" t="s">
        <v>15</v>
      </c>
      <c r="D259" s="13">
        <f t="shared" si="31"/>
        <v>0</v>
      </c>
      <c r="E259" s="13">
        <f t="shared" si="32"/>
        <v>0</v>
      </c>
      <c r="F259" s="13">
        <f t="shared" si="32"/>
        <v>0</v>
      </c>
      <c r="G259" s="13">
        <f t="shared" si="32"/>
        <v>0</v>
      </c>
      <c r="H259" s="14"/>
      <c r="I259" s="15"/>
    </row>
    <row r="260" spans="1:9" ht="15.75" customHeight="1">
      <c r="A260" s="39"/>
      <c r="B260" s="39"/>
      <c r="C260" s="12" t="s">
        <v>16</v>
      </c>
      <c r="D260" s="13">
        <f t="shared" si="31"/>
        <v>48273.4</v>
      </c>
      <c r="E260" s="13">
        <f>E265+E270</f>
        <v>8073.4</v>
      </c>
      <c r="F260" s="13">
        <f>F265+F270</f>
        <v>20100</v>
      </c>
      <c r="G260" s="13">
        <f>G265+G270</f>
        <v>20100</v>
      </c>
      <c r="H260" s="14"/>
      <c r="I260" s="15"/>
    </row>
    <row r="261" spans="1:9" ht="15.75" customHeight="1">
      <c r="A261" s="39"/>
      <c r="B261" s="39"/>
      <c r="C261" s="12" t="s">
        <v>14</v>
      </c>
      <c r="D261" s="13">
        <f t="shared" si="31"/>
        <v>0</v>
      </c>
      <c r="E261" s="13">
        <f t="shared" si="32"/>
        <v>0</v>
      </c>
      <c r="F261" s="13">
        <f t="shared" si="32"/>
        <v>0</v>
      </c>
      <c r="G261" s="13">
        <f t="shared" si="32"/>
        <v>0</v>
      </c>
      <c r="H261" s="14"/>
      <c r="I261" s="15"/>
    </row>
    <row r="262" spans="1:9" ht="15" customHeight="1">
      <c r="A262" s="39" t="s">
        <v>33</v>
      </c>
      <c r="B262" s="39" t="s">
        <v>35</v>
      </c>
      <c r="C262" s="12" t="s">
        <v>55</v>
      </c>
      <c r="D262" s="13">
        <f>SUM(E262:G262)</f>
        <v>47995.7</v>
      </c>
      <c r="E262" s="13">
        <f>SUM(E263:E266)</f>
        <v>7995.7</v>
      </c>
      <c r="F262" s="13">
        <f>SUM(F263:F266)</f>
        <v>20000</v>
      </c>
      <c r="G262" s="13">
        <f>SUM(G263:G266)</f>
        <v>20000</v>
      </c>
      <c r="H262" s="14"/>
      <c r="I262" s="15"/>
    </row>
    <row r="263" spans="1:9" ht="15" customHeight="1">
      <c r="A263" s="39"/>
      <c r="B263" s="39"/>
      <c r="C263" s="12" t="s">
        <v>10</v>
      </c>
      <c r="D263" s="13">
        <f t="shared" si="31"/>
        <v>0</v>
      </c>
      <c r="E263" s="13">
        <v>0</v>
      </c>
      <c r="F263" s="13">
        <v>0</v>
      </c>
      <c r="G263" s="13">
        <v>0</v>
      </c>
      <c r="H263" s="14"/>
      <c r="I263" s="15"/>
    </row>
    <row r="264" spans="1:9" ht="15" customHeight="1">
      <c r="A264" s="39"/>
      <c r="B264" s="39"/>
      <c r="C264" s="12" t="s">
        <v>15</v>
      </c>
      <c r="D264" s="13">
        <f t="shared" si="31"/>
        <v>0</v>
      </c>
      <c r="E264" s="13">
        <v>0</v>
      </c>
      <c r="F264" s="13">
        <v>0</v>
      </c>
      <c r="G264" s="13">
        <v>0</v>
      </c>
      <c r="H264" s="14"/>
      <c r="I264" s="15"/>
    </row>
    <row r="265" spans="1:9" ht="15" customHeight="1">
      <c r="A265" s="39"/>
      <c r="B265" s="39"/>
      <c r="C265" s="12" t="s">
        <v>16</v>
      </c>
      <c r="D265" s="13">
        <f t="shared" si="31"/>
        <v>47995.7</v>
      </c>
      <c r="E265" s="13">
        <f>'Прил №3 гор бюд.'!E163</f>
        <v>7995.7</v>
      </c>
      <c r="F265" s="13">
        <f>'Прил №3 гор бюд.'!F163</f>
        <v>20000</v>
      </c>
      <c r="G265" s="13">
        <f>'Прил №3 гор бюд.'!G163</f>
        <v>20000</v>
      </c>
      <c r="H265" s="14"/>
      <c r="I265" s="15"/>
    </row>
    <row r="266" spans="1:9" ht="15" customHeight="1">
      <c r="A266" s="39"/>
      <c r="B266" s="39"/>
      <c r="C266" s="12" t="s">
        <v>14</v>
      </c>
      <c r="D266" s="13">
        <f t="shared" si="31"/>
        <v>0</v>
      </c>
      <c r="E266" s="13">
        <v>0</v>
      </c>
      <c r="F266" s="13">
        <v>0</v>
      </c>
      <c r="G266" s="13">
        <v>0</v>
      </c>
      <c r="H266" s="14"/>
      <c r="I266" s="15"/>
    </row>
    <row r="267" spans="1:9" ht="15" customHeight="1">
      <c r="A267" s="39" t="s">
        <v>69</v>
      </c>
      <c r="B267" s="39" t="s">
        <v>70</v>
      </c>
      <c r="C267" s="12" t="s">
        <v>55</v>
      </c>
      <c r="D267" s="13">
        <f>SUM(E267:G267)</f>
        <v>277.7</v>
      </c>
      <c r="E267" s="13">
        <f>SUM(E268:E271)</f>
        <v>77.7</v>
      </c>
      <c r="F267" s="13">
        <f>SUM(F268:F271)</f>
        <v>100</v>
      </c>
      <c r="G267" s="13">
        <f>SUM(G268:G271)</f>
        <v>100</v>
      </c>
      <c r="H267" s="14"/>
      <c r="I267" s="15"/>
    </row>
    <row r="268" spans="1:9" ht="16.5" customHeight="1">
      <c r="A268" s="39"/>
      <c r="B268" s="39"/>
      <c r="C268" s="12" t="s">
        <v>10</v>
      </c>
      <c r="D268" s="13">
        <f>SUM(E268:G268)</f>
        <v>0</v>
      </c>
      <c r="E268" s="13">
        <v>0</v>
      </c>
      <c r="F268" s="13">
        <v>0</v>
      </c>
      <c r="G268" s="13">
        <v>0</v>
      </c>
      <c r="H268" s="14"/>
      <c r="I268" s="15"/>
    </row>
    <row r="269" spans="1:9" ht="16.5" customHeight="1">
      <c r="A269" s="39"/>
      <c r="B269" s="39"/>
      <c r="C269" s="12" t="s">
        <v>15</v>
      </c>
      <c r="D269" s="13">
        <f>SUM(E269:G269)</f>
        <v>0</v>
      </c>
      <c r="E269" s="13">
        <v>0</v>
      </c>
      <c r="F269" s="13">
        <v>0</v>
      </c>
      <c r="G269" s="13">
        <v>0</v>
      </c>
      <c r="H269" s="14"/>
      <c r="I269" s="15"/>
    </row>
    <row r="270" spans="1:9" ht="16.5" customHeight="1">
      <c r="A270" s="39"/>
      <c r="B270" s="39"/>
      <c r="C270" s="12" t="s">
        <v>16</v>
      </c>
      <c r="D270" s="13">
        <f>SUM(E270:G270)</f>
        <v>277.7</v>
      </c>
      <c r="E270" s="13">
        <f>'Прил №3 гор бюд.'!E166</f>
        <v>77.7</v>
      </c>
      <c r="F270" s="13">
        <f>'Прил №3 гор бюд.'!F166</f>
        <v>100</v>
      </c>
      <c r="G270" s="13">
        <f>'Прил №3 гор бюд.'!G166</f>
        <v>100</v>
      </c>
      <c r="H270" s="14"/>
      <c r="I270" s="15"/>
    </row>
    <row r="271" spans="1:9" ht="16.5" customHeight="1">
      <c r="A271" s="39"/>
      <c r="B271" s="39"/>
      <c r="C271" s="12" t="s">
        <v>14</v>
      </c>
      <c r="D271" s="13">
        <f>SUM(E271:G271)</f>
        <v>0</v>
      </c>
      <c r="E271" s="13">
        <v>0</v>
      </c>
      <c r="F271" s="13">
        <v>0</v>
      </c>
      <c r="G271" s="13">
        <v>0</v>
      </c>
      <c r="H271" s="14"/>
      <c r="I271" s="15"/>
    </row>
    <row r="272" spans="1:9" ht="13.5">
      <c r="A272" s="39" t="s">
        <v>7</v>
      </c>
      <c r="B272" s="39" t="s">
        <v>8</v>
      </c>
      <c r="C272" s="12" t="s">
        <v>55</v>
      </c>
      <c r="D272" s="13">
        <f t="shared" si="31"/>
        <v>82048.8</v>
      </c>
      <c r="E272" s="13">
        <f>SUM(E275:E278)</f>
        <v>25028.8</v>
      </c>
      <c r="F272" s="13">
        <f>SUM(F275:F278)</f>
        <v>28510</v>
      </c>
      <c r="G272" s="13">
        <f>SUM(G275:G278)</f>
        <v>28510</v>
      </c>
      <c r="H272" s="14"/>
      <c r="I272" s="15"/>
    </row>
    <row r="273" spans="1:9" ht="13.5">
      <c r="A273" s="39"/>
      <c r="B273" s="39"/>
      <c r="C273" s="12" t="s">
        <v>41</v>
      </c>
      <c r="D273" s="13">
        <f t="shared" si="31"/>
        <v>82048.8</v>
      </c>
      <c r="E273" s="13">
        <f>E272-E274</f>
        <v>25028.8</v>
      </c>
      <c r="F273" s="13">
        <f>F272-F274</f>
        <v>28510</v>
      </c>
      <c r="G273" s="13">
        <f>G272-G274</f>
        <v>28510</v>
      </c>
      <c r="H273" s="14"/>
      <c r="I273" s="15"/>
    </row>
    <row r="274" spans="1:9" ht="15" customHeight="1">
      <c r="A274" s="39"/>
      <c r="B274" s="39"/>
      <c r="C274" s="12" t="s">
        <v>42</v>
      </c>
      <c r="D274" s="13">
        <f t="shared" si="31"/>
        <v>0</v>
      </c>
      <c r="E274" s="13">
        <v>0</v>
      </c>
      <c r="F274" s="13">
        <v>0</v>
      </c>
      <c r="G274" s="13">
        <v>0</v>
      </c>
      <c r="H274" s="14"/>
      <c r="I274" s="15"/>
    </row>
    <row r="275" spans="1:9" ht="15" customHeight="1">
      <c r="A275" s="39"/>
      <c r="B275" s="39"/>
      <c r="C275" s="12" t="s">
        <v>10</v>
      </c>
      <c r="D275" s="13">
        <f t="shared" si="31"/>
        <v>0</v>
      </c>
      <c r="E275" s="13">
        <f aca="true" t="shared" si="33" ref="E275:G276">E280+E285</f>
        <v>0</v>
      </c>
      <c r="F275" s="13">
        <f t="shared" si="33"/>
        <v>0</v>
      </c>
      <c r="G275" s="13">
        <f t="shared" si="33"/>
        <v>0</v>
      </c>
      <c r="H275" s="14"/>
      <c r="I275" s="15"/>
    </row>
    <row r="276" spans="1:9" ht="13.5">
      <c r="A276" s="39"/>
      <c r="B276" s="39"/>
      <c r="C276" s="12" t="s">
        <v>15</v>
      </c>
      <c r="D276" s="13">
        <f t="shared" si="31"/>
        <v>0</v>
      </c>
      <c r="E276" s="13">
        <f t="shared" si="33"/>
        <v>0</v>
      </c>
      <c r="F276" s="13">
        <f t="shared" si="33"/>
        <v>0</v>
      </c>
      <c r="G276" s="13">
        <f t="shared" si="33"/>
        <v>0</v>
      </c>
      <c r="H276" s="14"/>
      <c r="I276" s="15"/>
    </row>
    <row r="277" spans="1:9" ht="13.5">
      <c r="A277" s="39"/>
      <c r="B277" s="39"/>
      <c r="C277" s="12" t="s">
        <v>16</v>
      </c>
      <c r="D277" s="13">
        <f t="shared" si="31"/>
        <v>82048.8</v>
      </c>
      <c r="E277" s="13">
        <f>E282+E287+E292+E297</f>
        <v>25028.8</v>
      </c>
      <c r="F277" s="13">
        <f>F282+F287+F292+F297</f>
        <v>28510</v>
      </c>
      <c r="G277" s="13">
        <f>G282+G287+G292+G297</f>
        <v>28510</v>
      </c>
      <c r="H277" s="14"/>
      <c r="I277" s="15"/>
    </row>
    <row r="278" spans="1:9" ht="13.5">
      <c r="A278" s="39"/>
      <c r="B278" s="39"/>
      <c r="C278" s="12" t="s">
        <v>14</v>
      </c>
      <c r="D278" s="13">
        <f t="shared" si="31"/>
        <v>0</v>
      </c>
      <c r="E278" s="13">
        <f>E283+E288</f>
        <v>0</v>
      </c>
      <c r="F278" s="13">
        <f>F283+F288</f>
        <v>0</v>
      </c>
      <c r="G278" s="13">
        <f>G283+G288</f>
        <v>0</v>
      </c>
      <c r="H278" s="14"/>
      <c r="I278" s="15"/>
    </row>
    <row r="279" spans="1:9" ht="25.5" customHeight="1">
      <c r="A279" s="36" t="s">
        <v>34</v>
      </c>
      <c r="B279" s="36" t="s">
        <v>76</v>
      </c>
      <c r="C279" s="12" t="s">
        <v>55</v>
      </c>
      <c r="D279" s="13">
        <f aca="true" t="shared" si="34" ref="D279:D288">SUM(E279:G279)</f>
        <v>2822.6</v>
      </c>
      <c r="E279" s="13">
        <f>SUM(E280:E283)</f>
        <v>822.5999999999999</v>
      </c>
      <c r="F279" s="13">
        <f>SUM(F280:F283)</f>
        <v>1000</v>
      </c>
      <c r="G279" s="13">
        <f>SUM(G280:G283)</f>
        <v>1000</v>
      </c>
      <c r="H279" s="14"/>
      <c r="I279" s="15"/>
    </row>
    <row r="280" spans="1:9" ht="25.5" customHeight="1">
      <c r="A280" s="37"/>
      <c r="B280" s="37"/>
      <c r="C280" s="12" t="s">
        <v>10</v>
      </c>
      <c r="D280" s="13">
        <f t="shared" si="34"/>
        <v>0</v>
      </c>
      <c r="E280" s="13">
        <v>0</v>
      </c>
      <c r="F280" s="13">
        <v>0</v>
      </c>
      <c r="G280" s="13">
        <v>0</v>
      </c>
      <c r="H280" s="14"/>
      <c r="I280" s="15"/>
    </row>
    <row r="281" spans="1:9" ht="25.5" customHeight="1">
      <c r="A281" s="37"/>
      <c r="B281" s="37"/>
      <c r="C281" s="12" t="s">
        <v>15</v>
      </c>
      <c r="D281" s="13">
        <f t="shared" si="34"/>
        <v>0</v>
      </c>
      <c r="E281" s="13">
        <v>0</v>
      </c>
      <c r="F281" s="13">
        <v>0</v>
      </c>
      <c r="G281" s="13">
        <v>0</v>
      </c>
      <c r="H281" s="14"/>
      <c r="I281" s="15"/>
    </row>
    <row r="282" spans="1:9" ht="25.5" customHeight="1">
      <c r="A282" s="37"/>
      <c r="B282" s="37"/>
      <c r="C282" s="12" t="s">
        <v>16</v>
      </c>
      <c r="D282" s="13">
        <f t="shared" si="34"/>
        <v>2822.6</v>
      </c>
      <c r="E282" s="13">
        <f>'Прил №3 гор бюд.'!E177</f>
        <v>822.5999999999999</v>
      </c>
      <c r="F282" s="13">
        <f>'Прил №3 гор бюд.'!F177</f>
        <v>1000</v>
      </c>
      <c r="G282" s="13">
        <f>'Прил №3 гор бюд.'!G177</f>
        <v>1000</v>
      </c>
      <c r="H282" s="14"/>
      <c r="I282" s="15"/>
    </row>
    <row r="283" spans="1:9" ht="25.5" customHeight="1">
      <c r="A283" s="38"/>
      <c r="B283" s="38"/>
      <c r="C283" s="12" t="s">
        <v>14</v>
      </c>
      <c r="D283" s="13">
        <f t="shared" si="34"/>
        <v>0</v>
      </c>
      <c r="E283" s="13">
        <v>0</v>
      </c>
      <c r="F283" s="13">
        <v>0</v>
      </c>
      <c r="G283" s="13">
        <v>0</v>
      </c>
      <c r="H283" s="14"/>
      <c r="I283" s="15"/>
    </row>
    <row r="284" spans="1:9" ht="27" customHeight="1">
      <c r="A284" s="36" t="s">
        <v>65</v>
      </c>
      <c r="B284" s="39" t="s">
        <v>146</v>
      </c>
      <c r="C284" s="12" t="s">
        <v>55</v>
      </c>
      <c r="D284" s="13">
        <f t="shared" si="34"/>
        <v>74884.2</v>
      </c>
      <c r="E284" s="13">
        <f>SUM(E285:E288)</f>
        <v>22884.2</v>
      </c>
      <c r="F284" s="13">
        <f>SUM(F285:F288)</f>
        <v>26000</v>
      </c>
      <c r="G284" s="13">
        <f>SUM(G285:G288)</f>
        <v>26000</v>
      </c>
      <c r="H284" s="14"/>
      <c r="I284" s="15"/>
    </row>
    <row r="285" spans="1:9" ht="27" customHeight="1">
      <c r="A285" s="37"/>
      <c r="B285" s="39"/>
      <c r="C285" s="11" t="s">
        <v>10</v>
      </c>
      <c r="D285" s="13">
        <f t="shared" si="34"/>
        <v>0</v>
      </c>
      <c r="E285" s="13">
        <v>0</v>
      </c>
      <c r="F285" s="13">
        <v>0</v>
      </c>
      <c r="G285" s="13">
        <v>0</v>
      </c>
      <c r="H285" s="14"/>
      <c r="I285" s="15"/>
    </row>
    <row r="286" spans="1:9" ht="27" customHeight="1">
      <c r="A286" s="37"/>
      <c r="B286" s="39"/>
      <c r="C286" s="11" t="s">
        <v>15</v>
      </c>
      <c r="D286" s="13">
        <f t="shared" si="34"/>
        <v>0</v>
      </c>
      <c r="E286" s="13">
        <v>0</v>
      </c>
      <c r="F286" s="13">
        <v>0</v>
      </c>
      <c r="G286" s="13">
        <v>0</v>
      </c>
      <c r="H286" s="14"/>
      <c r="I286" s="15"/>
    </row>
    <row r="287" spans="1:9" ht="27" customHeight="1">
      <c r="A287" s="37"/>
      <c r="B287" s="39"/>
      <c r="C287" s="11" t="s">
        <v>16</v>
      </c>
      <c r="D287" s="13">
        <f t="shared" si="34"/>
        <v>74884.2</v>
      </c>
      <c r="E287" s="13">
        <f>'Прил №3 гор бюд.'!E181</f>
        <v>22884.2</v>
      </c>
      <c r="F287" s="13">
        <f>'Прил №3 гор бюд.'!F181</f>
        <v>26000</v>
      </c>
      <c r="G287" s="13">
        <f>'Прил №3 гор бюд.'!G181</f>
        <v>26000</v>
      </c>
      <c r="H287" s="14"/>
      <c r="I287" s="15"/>
    </row>
    <row r="288" spans="1:9" ht="41.25" customHeight="1">
      <c r="A288" s="38"/>
      <c r="B288" s="39"/>
      <c r="C288" s="11" t="s">
        <v>14</v>
      </c>
      <c r="D288" s="13">
        <f t="shared" si="34"/>
        <v>0</v>
      </c>
      <c r="E288" s="13">
        <v>0</v>
      </c>
      <c r="F288" s="13">
        <v>0</v>
      </c>
      <c r="G288" s="13">
        <v>0</v>
      </c>
      <c r="H288" s="14"/>
      <c r="I288" s="15"/>
    </row>
    <row r="289" spans="1:7" ht="13.5">
      <c r="A289" s="36" t="s">
        <v>66</v>
      </c>
      <c r="B289" s="36" t="s">
        <v>59</v>
      </c>
      <c r="C289" s="12" t="s">
        <v>55</v>
      </c>
      <c r="D289" s="24">
        <f aca="true" t="shared" si="35" ref="D289:D298">E289+F289+G289</f>
        <v>3990</v>
      </c>
      <c r="E289" s="24">
        <f>E290+E291+E292+E293</f>
        <v>1190</v>
      </c>
      <c r="F289" s="24">
        <f>F290+F291+F292+F293</f>
        <v>1400</v>
      </c>
      <c r="G289" s="24">
        <f>G290+G291+G292+G293</f>
        <v>1400</v>
      </c>
    </row>
    <row r="290" spans="1:7" ht="13.5">
      <c r="A290" s="37"/>
      <c r="B290" s="37"/>
      <c r="C290" s="12" t="s">
        <v>10</v>
      </c>
      <c r="D290" s="24">
        <f t="shared" si="35"/>
        <v>0</v>
      </c>
      <c r="E290" s="24">
        <v>0</v>
      </c>
      <c r="F290" s="24">
        <v>0</v>
      </c>
      <c r="G290" s="24">
        <v>0</v>
      </c>
    </row>
    <row r="291" spans="1:7" ht="13.5">
      <c r="A291" s="37"/>
      <c r="B291" s="37"/>
      <c r="C291" s="12" t="s">
        <v>15</v>
      </c>
      <c r="D291" s="24">
        <f t="shared" si="35"/>
        <v>0</v>
      </c>
      <c r="E291" s="24">
        <v>0</v>
      </c>
      <c r="F291" s="24">
        <v>0</v>
      </c>
      <c r="G291" s="24">
        <v>0</v>
      </c>
    </row>
    <row r="292" spans="1:7" ht="15.75" customHeight="1">
      <c r="A292" s="37"/>
      <c r="B292" s="37"/>
      <c r="C292" s="12" t="s">
        <v>16</v>
      </c>
      <c r="D292" s="24">
        <f t="shared" si="35"/>
        <v>3990</v>
      </c>
      <c r="E292" s="24">
        <f>'Прил №3 гор бюд.'!E185</f>
        <v>1190</v>
      </c>
      <c r="F292" s="24">
        <f>'Прил №3 гор бюд.'!F185</f>
        <v>1400</v>
      </c>
      <c r="G292" s="24">
        <f>'Прил №3 гор бюд.'!G185</f>
        <v>1400</v>
      </c>
    </row>
    <row r="293" spans="1:7" ht="21" customHeight="1">
      <c r="A293" s="38"/>
      <c r="B293" s="38"/>
      <c r="C293" s="12" t="s">
        <v>14</v>
      </c>
      <c r="D293" s="24">
        <f t="shared" si="35"/>
        <v>0</v>
      </c>
      <c r="E293" s="24">
        <v>0</v>
      </c>
      <c r="F293" s="24">
        <v>0</v>
      </c>
      <c r="G293" s="24">
        <v>0</v>
      </c>
    </row>
    <row r="294" spans="1:7" ht="13.5">
      <c r="A294" s="36" t="s">
        <v>73</v>
      </c>
      <c r="B294" s="36" t="s">
        <v>74</v>
      </c>
      <c r="C294" s="12" t="s">
        <v>55</v>
      </c>
      <c r="D294" s="24">
        <f t="shared" si="35"/>
        <v>352</v>
      </c>
      <c r="E294" s="24">
        <f>E295+E296+E297+E298</f>
        <v>132</v>
      </c>
      <c r="F294" s="24">
        <f>F295+F296+F297+F298</f>
        <v>110</v>
      </c>
      <c r="G294" s="24">
        <f>G295+G296+G297+G298</f>
        <v>110</v>
      </c>
    </row>
    <row r="295" spans="1:7" ht="13.5">
      <c r="A295" s="37"/>
      <c r="B295" s="37"/>
      <c r="C295" s="12" t="s">
        <v>10</v>
      </c>
      <c r="D295" s="24">
        <f t="shared" si="35"/>
        <v>0</v>
      </c>
      <c r="E295" s="24">
        <v>0</v>
      </c>
      <c r="F295" s="24">
        <v>0</v>
      </c>
      <c r="G295" s="24">
        <v>0</v>
      </c>
    </row>
    <row r="296" spans="1:7" ht="13.5">
      <c r="A296" s="37"/>
      <c r="B296" s="37"/>
      <c r="C296" s="12" t="s">
        <v>15</v>
      </c>
      <c r="D296" s="24">
        <f t="shared" si="35"/>
        <v>0</v>
      </c>
      <c r="E296" s="24">
        <v>0</v>
      </c>
      <c r="F296" s="24">
        <v>0</v>
      </c>
      <c r="G296" s="24">
        <v>0</v>
      </c>
    </row>
    <row r="297" spans="1:7" ht="15.75" customHeight="1">
      <c r="A297" s="37"/>
      <c r="B297" s="37"/>
      <c r="C297" s="12" t="s">
        <v>16</v>
      </c>
      <c r="D297" s="24">
        <f t="shared" si="35"/>
        <v>352</v>
      </c>
      <c r="E297" s="24">
        <f>'Прил №3 гор бюд.'!E189</f>
        <v>132</v>
      </c>
      <c r="F297" s="24">
        <f>'Прил №3 гор бюд.'!F189</f>
        <v>110</v>
      </c>
      <c r="G297" s="24">
        <f>'Прил №3 гор бюд.'!G189</f>
        <v>110</v>
      </c>
    </row>
    <row r="298" spans="1:7" ht="21" customHeight="1">
      <c r="A298" s="38"/>
      <c r="B298" s="38"/>
      <c r="C298" s="12" t="s">
        <v>14</v>
      </c>
      <c r="D298" s="24">
        <f t="shared" si="35"/>
        <v>0</v>
      </c>
      <c r="E298" s="24">
        <v>0</v>
      </c>
      <c r="F298" s="24">
        <v>0</v>
      </c>
      <c r="G298" s="24">
        <v>0</v>
      </c>
    </row>
    <row r="299" ht="15" customHeight="1"/>
    <row r="300" spans="1:7" ht="45" customHeight="1">
      <c r="A300" s="44" t="s">
        <v>88</v>
      </c>
      <c r="B300" s="44"/>
      <c r="C300" s="44"/>
      <c r="D300" s="44"/>
      <c r="E300" s="44"/>
      <c r="F300" s="44"/>
      <c r="G300" s="44"/>
    </row>
    <row r="301" ht="15" customHeight="1"/>
    <row r="302" ht="27.75" customHeight="1"/>
  </sheetData>
  <sheetProtection/>
  <autoFilter ref="A6:I288"/>
  <mergeCells count="88">
    <mergeCell ref="B132:B139"/>
    <mergeCell ref="B83:B89"/>
    <mergeCell ref="B68:B75"/>
    <mergeCell ref="B97:B103"/>
    <mergeCell ref="A118:A124"/>
    <mergeCell ref="B125:B131"/>
    <mergeCell ref="A156:A164"/>
    <mergeCell ref="A50:A55"/>
    <mergeCell ref="B104:B110"/>
    <mergeCell ref="B80:B82"/>
    <mergeCell ref="A90:A110"/>
    <mergeCell ref="B90:B96"/>
    <mergeCell ref="A68:A79"/>
    <mergeCell ref="B56:B67"/>
    <mergeCell ref="A132:A139"/>
    <mergeCell ref="B76:B79"/>
    <mergeCell ref="D1:G1"/>
    <mergeCell ref="A2:G2"/>
    <mergeCell ref="E3:G3"/>
    <mergeCell ref="A4:A5"/>
    <mergeCell ref="B4:B5"/>
    <mergeCell ref="C4:C5"/>
    <mergeCell ref="D4:G4"/>
    <mergeCell ref="B7:B18"/>
    <mergeCell ref="A19:A30"/>
    <mergeCell ref="B19:B30"/>
    <mergeCell ref="A32:A43"/>
    <mergeCell ref="B32:B43"/>
    <mergeCell ref="A44:A49"/>
    <mergeCell ref="B44:B49"/>
    <mergeCell ref="A7:A18"/>
    <mergeCell ref="A56:A67"/>
    <mergeCell ref="A222:A226"/>
    <mergeCell ref="B222:B226"/>
    <mergeCell ref="A197:A201"/>
    <mergeCell ref="A202:A206"/>
    <mergeCell ref="B192:B196"/>
    <mergeCell ref="B217:B221"/>
    <mergeCell ref="A207:A216"/>
    <mergeCell ref="B156:B164"/>
    <mergeCell ref="A217:A221"/>
    <mergeCell ref="A170:A174"/>
    <mergeCell ref="A175:A184"/>
    <mergeCell ref="A192:A196"/>
    <mergeCell ref="B165:B169"/>
    <mergeCell ref="B197:B201"/>
    <mergeCell ref="A185:A191"/>
    <mergeCell ref="B175:B184"/>
    <mergeCell ref="B207:B216"/>
    <mergeCell ref="A242:A247"/>
    <mergeCell ref="B232:B236"/>
    <mergeCell ref="A272:A278"/>
    <mergeCell ref="B237:B241"/>
    <mergeCell ref="B242:B247"/>
    <mergeCell ref="B227:B231"/>
    <mergeCell ref="A237:A241"/>
    <mergeCell ref="B272:B278"/>
    <mergeCell ref="B267:B271"/>
    <mergeCell ref="A232:A236"/>
    <mergeCell ref="B50:B55"/>
    <mergeCell ref="A294:A298"/>
    <mergeCell ref="B294:B298"/>
    <mergeCell ref="A289:A293"/>
    <mergeCell ref="B289:B293"/>
    <mergeCell ref="B255:B261"/>
    <mergeCell ref="A227:A231"/>
    <mergeCell ref="B262:B266"/>
    <mergeCell ref="A80:A89"/>
    <mergeCell ref="A140:A147"/>
    <mergeCell ref="B140:B147"/>
    <mergeCell ref="A148:A155"/>
    <mergeCell ref="B148:B155"/>
    <mergeCell ref="B202:B206"/>
    <mergeCell ref="B118:B124"/>
    <mergeCell ref="A165:A169"/>
    <mergeCell ref="B170:B174"/>
    <mergeCell ref="A125:A131"/>
    <mergeCell ref="B185:B191"/>
    <mergeCell ref="A300:G300"/>
    <mergeCell ref="A248:A254"/>
    <mergeCell ref="A279:A283"/>
    <mergeCell ref="B279:B283"/>
    <mergeCell ref="A255:A261"/>
    <mergeCell ref="A262:A266"/>
    <mergeCell ref="A284:A288"/>
    <mergeCell ref="B284:B288"/>
    <mergeCell ref="B248:B254"/>
    <mergeCell ref="A267:A271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64" r:id="rId1"/>
  <rowBreaks count="11" manualBreakCount="11">
    <brk id="30" max="6" man="1"/>
    <brk id="67" max="6" man="1"/>
    <brk id="79" max="6" man="1"/>
    <brk id="89" max="6" man="1"/>
    <brk id="124" max="6" man="1"/>
    <brk id="155" max="6" man="1"/>
    <brk id="191" max="6" man="1"/>
    <brk id="226" max="6" man="1"/>
    <brk id="247" max="6" man="1"/>
    <brk id="283" max="6" man="1"/>
    <brk id="2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2023-05-10T02:20:12Z</dcterms:modified>
  <cp:category/>
  <cp:version/>
  <cp:contentType/>
  <cp:contentStatus/>
</cp:coreProperties>
</file>